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tabRatio="830"/>
  </bookViews>
  <sheets>
    <sheet name="ca-statistics-1" sheetId="5" r:id="rId1"/>
    <sheet name="ca-statistics-2" sheetId="21" r:id="rId2"/>
    <sheet name="ca-statistics-3" sheetId="24" r:id="rId3"/>
    <sheet name="AmCheck-ST" sheetId="11" r:id="rId4"/>
    <sheet name="AmCheck-CA" sheetId="12" r:id="rId5"/>
    <sheet name="CACheck-ST" sheetId="23" r:id="rId6"/>
    <sheet name="CACheck-CA" sheetId="22" r:id="rId7"/>
    <sheet name="all-cell-array" sheetId="25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</externalReferences>
  <calcPr calcId="152511"/>
</workbook>
</file>

<file path=xl/calcChain.xml><?xml version="1.0" encoding="utf-8"?>
<calcChain xmlns="http://schemas.openxmlformats.org/spreadsheetml/2006/main">
  <c r="D3" i="25" l="1"/>
  <c r="E3" i="25"/>
  <c r="B4" i="25"/>
  <c r="F4" i="25" s="1"/>
  <c r="D4" i="25"/>
  <c r="F2" i="25"/>
  <c r="E2" i="25"/>
  <c r="D2" i="25"/>
  <c r="C4" i="25" l="1"/>
  <c r="E4" i="25"/>
  <c r="F3" i="25"/>
  <c r="C24" i="23"/>
  <c r="C23" i="23"/>
  <c r="C22" i="23"/>
  <c r="J4" i="24" l="1"/>
  <c r="I4" i="24"/>
  <c r="H4" i="24"/>
  <c r="G4" i="24"/>
  <c r="F4" i="24"/>
  <c r="E4" i="24"/>
  <c r="D4" i="24"/>
  <c r="B21" i="21" l="1"/>
  <c r="B20" i="21"/>
  <c r="B19" i="21"/>
  <c r="I14" i="21" l="1"/>
  <c r="I15" i="21"/>
  <c r="I13" i="21"/>
  <c r="H14" i="21"/>
  <c r="H15" i="21"/>
  <c r="H13" i="21"/>
  <c r="Q4" i="21"/>
  <c r="Q5" i="21"/>
  <c r="Q3" i="21"/>
  <c r="O4" i="21"/>
  <c r="O5" i="21"/>
  <c r="O3" i="21"/>
  <c r="L41" i="22" l="1"/>
  <c r="L31" i="22"/>
  <c r="L32" i="22"/>
  <c r="L33" i="22"/>
  <c r="L34" i="22"/>
  <c r="L35" i="22"/>
  <c r="L36" i="22"/>
  <c r="L37" i="22"/>
  <c r="L38" i="22"/>
  <c r="L39" i="22"/>
  <c r="L40" i="22"/>
  <c r="I31" i="22"/>
  <c r="I33" i="22"/>
  <c r="I34" i="22"/>
  <c r="I35" i="22"/>
  <c r="I36" i="22"/>
  <c r="I37" i="22"/>
  <c r="I39" i="22"/>
  <c r="I40" i="22"/>
  <c r="K41" i="22"/>
  <c r="J41" i="22"/>
  <c r="C41" i="22"/>
  <c r="D41" i="22"/>
  <c r="B41" i="22"/>
  <c r="G41" i="22"/>
  <c r="H41" i="22"/>
  <c r="F41" i="22"/>
  <c r="B31" i="22"/>
  <c r="C31" i="22"/>
  <c r="D31" i="22"/>
  <c r="E31" i="22"/>
  <c r="F31" i="22"/>
  <c r="G31" i="22"/>
  <c r="H31" i="22"/>
  <c r="J31" i="22"/>
  <c r="K31" i="22"/>
  <c r="B32" i="22"/>
  <c r="D32" i="22" s="1"/>
  <c r="C32" i="22"/>
  <c r="F32" i="22"/>
  <c r="H32" i="22" s="1"/>
  <c r="G32" i="22"/>
  <c r="J32" i="22"/>
  <c r="K32" i="22"/>
  <c r="B33" i="22"/>
  <c r="D33" i="22" s="1"/>
  <c r="E33" i="22" s="1"/>
  <c r="C33" i="22"/>
  <c r="F33" i="22"/>
  <c r="H33" i="22" s="1"/>
  <c r="G33" i="22"/>
  <c r="J33" i="22"/>
  <c r="K33" i="22"/>
  <c r="B34" i="22"/>
  <c r="C34" i="22"/>
  <c r="D34" i="22"/>
  <c r="E34" i="22" s="1"/>
  <c r="F34" i="22"/>
  <c r="G34" i="22"/>
  <c r="H34" i="22"/>
  <c r="J34" i="22"/>
  <c r="K34" i="22"/>
  <c r="B35" i="22"/>
  <c r="C35" i="22"/>
  <c r="D35" i="22"/>
  <c r="E35" i="22"/>
  <c r="F35" i="22"/>
  <c r="G35" i="22"/>
  <c r="H35" i="22"/>
  <c r="J35" i="22"/>
  <c r="K35" i="22"/>
  <c r="B36" i="22"/>
  <c r="D36" i="22" s="1"/>
  <c r="E36" i="22" s="1"/>
  <c r="C36" i="22"/>
  <c r="F36" i="22"/>
  <c r="H36" i="22" s="1"/>
  <c r="G36" i="22"/>
  <c r="J36" i="22"/>
  <c r="K36" i="22"/>
  <c r="B37" i="22"/>
  <c r="D37" i="22" s="1"/>
  <c r="E37" i="22" s="1"/>
  <c r="C37" i="22"/>
  <c r="F37" i="22"/>
  <c r="H37" i="22" s="1"/>
  <c r="G37" i="22"/>
  <c r="J37" i="22"/>
  <c r="K37" i="22"/>
  <c r="B38" i="22"/>
  <c r="C38" i="22"/>
  <c r="D38" i="22"/>
  <c r="F38" i="22"/>
  <c r="G38" i="22"/>
  <c r="H38" i="22"/>
  <c r="J38" i="22"/>
  <c r="K38" i="22"/>
  <c r="B39" i="22"/>
  <c r="C39" i="22"/>
  <c r="D39" i="22"/>
  <c r="E39" i="22"/>
  <c r="F39" i="22"/>
  <c r="G39" i="22"/>
  <c r="H39" i="22"/>
  <c r="J39" i="22"/>
  <c r="K39" i="22"/>
  <c r="B40" i="22"/>
  <c r="D40" i="22" s="1"/>
  <c r="E40" i="22" s="1"/>
  <c r="C40" i="22"/>
  <c r="F40" i="22"/>
  <c r="H40" i="22" s="1"/>
  <c r="G40" i="22"/>
  <c r="J40" i="22"/>
  <c r="K40" i="22"/>
  <c r="L30" i="22"/>
  <c r="K30" i="22"/>
  <c r="J30" i="22"/>
  <c r="I30" i="22"/>
  <c r="H30" i="22"/>
  <c r="G30" i="22"/>
  <c r="F30" i="22"/>
  <c r="E30" i="22"/>
  <c r="D30" i="22"/>
  <c r="C30" i="22"/>
  <c r="B30" i="22"/>
  <c r="A40" i="22"/>
  <c r="A31" i="22"/>
  <c r="A32" i="22"/>
  <c r="A33" i="22"/>
  <c r="A34" i="22"/>
  <c r="A35" i="22"/>
  <c r="A36" i="22"/>
  <c r="A37" i="22"/>
  <c r="A38" i="22"/>
  <c r="A39" i="22"/>
  <c r="A30" i="22"/>
  <c r="B31" i="23"/>
  <c r="B32" i="23"/>
  <c r="B33" i="23"/>
  <c r="B34" i="23"/>
  <c r="B35" i="23"/>
  <c r="B36" i="23"/>
  <c r="B37" i="23"/>
  <c r="B38" i="23"/>
  <c r="B39" i="23"/>
  <c r="B30" i="23"/>
  <c r="B29" i="23"/>
  <c r="C40" i="23"/>
  <c r="C30" i="23"/>
  <c r="C31" i="23"/>
  <c r="C32" i="23"/>
  <c r="C33" i="23"/>
  <c r="C34" i="23"/>
  <c r="C35" i="23"/>
  <c r="C36" i="23"/>
  <c r="C37" i="23"/>
  <c r="C38" i="23"/>
  <c r="C39" i="23"/>
  <c r="C29" i="23"/>
  <c r="D30" i="23"/>
  <c r="D31" i="23"/>
  <c r="D32" i="23"/>
  <c r="D33" i="23"/>
  <c r="D34" i="23"/>
  <c r="D35" i="23"/>
  <c r="D36" i="23"/>
  <c r="D37" i="23"/>
  <c r="D38" i="23"/>
  <c r="D39" i="23"/>
  <c r="D29" i="23"/>
  <c r="G30" i="23"/>
  <c r="H30" i="23"/>
  <c r="G31" i="23"/>
  <c r="G40" i="23" s="1"/>
  <c r="H31" i="23"/>
  <c r="G32" i="23"/>
  <c r="H32" i="23"/>
  <c r="G33" i="23"/>
  <c r="H33" i="23"/>
  <c r="G34" i="23"/>
  <c r="H34" i="23"/>
  <c r="G35" i="23"/>
  <c r="H35" i="23"/>
  <c r="G36" i="23"/>
  <c r="H36" i="23"/>
  <c r="G37" i="23"/>
  <c r="H37" i="23"/>
  <c r="G38" i="23"/>
  <c r="H38" i="23"/>
  <c r="G39" i="23"/>
  <c r="H39" i="23"/>
  <c r="H29" i="23"/>
  <c r="G29" i="23"/>
  <c r="F30" i="23"/>
  <c r="F31" i="23"/>
  <c r="F40" i="23" s="1"/>
  <c r="F32" i="23"/>
  <c r="F33" i="23"/>
  <c r="F34" i="23"/>
  <c r="F35" i="23"/>
  <c r="F36" i="23"/>
  <c r="F37" i="23"/>
  <c r="F38" i="23"/>
  <c r="F39" i="23"/>
  <c r="F29" i="23"/>
  <c r="E30" i="23"/>
  <c r="E31" i="23"/>
  <c r="E32" i="23"/>
  <c r="E33" i="23"/>
  <c r="E40" i="23" s="1"/>
  <c r="E34" i="23"/>
  <c r="E35" i="23"/>
  <c r="E36" i="23"/>
  <c r="E37" i="23"/>
  <c r="E38" i="23"/>
  <c r="E39" i="23"/>
  <c r="E29" i="23"/>
  <c r="A37" i="23"/>
  <c r="A38" i="23"/>
  <c r="A39" i="23"/>
  <c r="A30" i="23"/>
  <c r="A31" i="23"/>
  <c r="A32" i="23"/>
  <c r="A33" i="23"/>
  <c r="A34" i="23"/>
  <c r="A35" i="23"/>
  <c r="A36" i="23"/>
  <c r="A29" i="23"/>
  <c r="D40" i="23"/>
  <c r="E41" i="22" l="1"/>
  <c r="H40" i="23"/>
  <c r="B40" i="23"/>
  <c r="P5" i="21"/>
  <c r="N5" i="21"/>
  <c r="I41" i="22" l="1"/>
  <c r="E23" i="22"/>
  <c r="I23" i="22" l="1"/>
  <c r="I24" i="22"/>
  <c r="H24" i="22"/>
  <c r="H23" i="22"/>
  <c r="G25" i="22"/>
  <c r="H25" i="22" l="1"/>
  <c r="D24" i="22"/>
  <c r="E24" i="22" s="1"/>
  <c r="D23" i="22"/>
  <c r="F25" i="22"/>
  <c r="J25" i="22"/>
  <c r="K25" i="22"/>
  <c r="L23" i="22"/>
  <c r="L24" i="22"/>
  <c r="L25" i="22" l="1"/>
  <c r="D25" i="22"/>
  <c r="B23" i="23"/>
  <c r="B22" i="23"/>
  <c r="C25" i="22" l="1"/>
  <c r="B25" i="22"/>
  <c r="I25" i="22" s="1"/>
  <c r="D24" i="23"/>
  <c r="E24" i="23"/>
  <c r="F24" i="23"/>
  <c r="G24" i="23"/>
  <c r="H23" i="23"/>
  <c r="B24" i="23"/>
  <c r="H22" i="23"/>
  <c r="I5" i="5"/>
  <c r="E25" i="22" l="1"/>
  <c r="H24" i="23"/>
  <c r="J14" i="24"/>
  <c r="H4" i="21" l="1"/>
  <c r="J3" i="24"/>
  <c r="I3" i="24"/>
  <c r="H3" i="24"/>
  <c r="G3" i="24"/>
  <c r="F3" i="24"/>
  <c r="E3" i="24"/>
  <c r="H3" i="21" s="1"/>
  <c r="D3" i="24"/>
  <c r="B4" i="24"/>
  <c r="B3" i="24"/>
  <c r="H5" i="21" l="1"/>
  <c r="E5" i="24"/>
  <c r="I5" i="24"/>
  <c r="F5" i="24"/>
  <c r="D5" i="24"/>
  <c r="J5" i="24"/>
  <c r="G5" i="24"/>
  <c r="H5" i="24"/>
  <c r="K4" i="24"/>
  <c r="J4" i="21" s="1"/>
  <c r="K3" i="24"/>
  <c r="J3" i="21" s="1"/>
  <c r="B5" i="24"/>
  <c r="K13" i="22"/>
  <c r="K12" i="22"/>
  <c r="K11" i="22"/>
  <c r="K10" i="22"/>
  <c r="K9" i="22"/>
  <c r="K8" i="22"/>
  <c r="K7" i="22"/>
  <c r="K6" i="22"/>
  <c r="K5" i="22"/>
  <c r="K4" i="22"/>
  <c r="K3" i="22"/>
  <c r="J14" i="22"/>
  <c r="I13" i="22"/>
  <c r="I12" i="22"/>
  <c r="I11" i="22"/>
  <c r="I10" i="22"/>
  <c r="I9" i="22"/>
  <c r="I8" i="22"/>
  <c r="I7" i="22"/>
  <c r="I6" i="22"/>
  <c r="I5" i="22"/>
  <c r="I4" i="22"/>
  <c r="I3" i="22"/>
  <c r="G14" i="22"/>
  <c r="E14" i="22"/>
  <c r="F14" i="22"/>
  <c r="H14" i="22"/>
  <c r="B14" i="22"/>
  <c r="C14" i="22"/>
  <c r="H14" i="23"/>
  <c r="G14" i="23"/>
  <c r="F14" i="23"/>
  <c r="E14" i="23"/>
  <c r="D14" i="23"/>
  <c r="C14" i="23"/>
  <c r="B14" i="23"/>
  <c r="I13" i="23"/>
  <c r="I12" i="23"/>
  <c r="I10" i="23"/>
  <c r="I9" i="23"/>
  <c r="I8" i="23"/>
  <c r="I7" i="23"/>
  <c r="I6" i="23"/>
  <c r="I4" i="23"/>
  <c r="I3" i="23"/>
  <c r="D14" i="22"/>
  <c r="L13" i="22"/>
  <c r="L12" i="22"/>
  <c r="L11" i="22"/>
  <c r="L10" i="22"/>
  <c r="L9" i="22"/>
  <c r="L8" i="22"/>
  <c r="L7" i="22"/>
  <c r="L6" i="22"/>
  <c r="L5" i="22"/>
  <c r="L4" i="22"/>
  <c r="L3" i="22"/>
  <c r="E6" i="24" l="1"/>
  <c r="J5" i="21"/>
  <c r="H6" i="24"/>
  <c r="J6" i="24"/>
  <c r="L3" i="24"/>
  <c r="L4" i="24"/>
  <c r="K5" i="24"/>
  <c r="K6" i="24" s="1"/>
  <c r="G6" i="24"/>
  <c r="D6" i="24"/>
  <c r="F6" i="24"/>
  <c r="I6" i="24"/>
  <c r="I14" i="22"/>
  <c r="K14" i="22"/>
  <c r="L14" i="22"/>
  <c r="I14" i="23"/>
  <c r="B4" i="21"/>
  <c r="B3" i="21"/>
  <c r="E14" i="21" l="1"/>
  <c r="E13" i="21"/>
  <c r="B13" i="21"/>
  <c r="I3" i="21"/>
  <c r="F13" i="21" s="1"/>
  <c r="K3" i="21"/>
  <c r="G13" i="21" s="1"/>
  <c r="B14" i="21"/>
  <c r="I4" i="21"/>
  <c r="F14" i="21" s="1"/>
  <c r="K4" i="21"/>
  <c r="G14" i="21" s="1"/>
  <c r="L5" i="24"/>
  <c r="B15" i="21" l="1"/>
  <c r="L5" i="21"/>
  <c r="E5" i="21"/>
  <c r="C5" i="21"/>
  <c r="B5" i="21"/>
  <c r="E15" i="21" s="1"/>
  <c r="M4" i="21"/>
  <c r="G4" i="21"/>
  <c r="C14" i="21" s="1"/>
  <c r="F4" i="21"/>
  <c r="C4" i="24" s="1"/>
  <c r="M4" i="24" s="1"/>
  <c r="D4" i="21"/>
  <c r="M3" i="21"/>
  <c r="G3" i="21"/>
  <c r="C13" i="21" s="1"/>
  <c r="F3" i="21"/>
  <c r="C3" i="24" s="1"/>
  <c r="D3" i="21"/>
  <c r="I4" i="5"/>
  <c r="I3" i="5"/>
  <c r="H4" i="5"/>
  <c r="H3" i="5"/>
  <c r="F5" i="5"/>
  <c r="G5" i="5"/>
  <c r="D19" i="21" l="1"/>
  <c r="D20" i="21"/>
  <c r="C19" i="21"/>
  <c r="C20" i="21"/>
  <c r="I5" i="21"/>
  <c r="F15" i="21" s="1"/>
  <c r="K5" i="21"/>
  <c r="G15" i="21" s="1"/>
  <c r="C5" i="24"/>
  <c r="M3" i="24"/>
  <c r="D14" i="21"/>
  <c r="F5" i="21"/>
  <c r="D13" i="21"/>
  <c r="D5" i="21"/>
  <c r="G5" i="21"/>
  <c r="C15" i="21" s="1"/>
  <c r="M5" i="21"/>
  <c r="G3" i="12"/>
  <c r="G4" i="12"/>
  <c r="G5" i="12"/>
  <c r="G6" i="12"/>
  <c r="G7" i="12"/>
  <c r="G8" i="12"/>
  <c r="G9" i="12"/>
  <c r="G10" i="12"/>
  <c r="G11" i="12"/>
  <c r="G12" i="12"/>
  <c r="G2" i="12"/>
  <c r="C13" i="12"/>
  <c r="D21" i="21" l="1"/>
  <c r="C21" i="21"/>
  <c r="E7" i="24"/>
  <c r="G7" i="24"/>
  <c r="D7" i="24"/>
  <c r="I7" i="24"/>
  <c r="H7" i="24"/>
  <c r="J7" i="24"/>
  <c r="F7" i="24"/>
  <c r="M5" i="24"/>
  <c r="K7" i="24"/>
  <c r="D15" i="21"/>
  <c r="D13" i="12" l="1"/>
  <c r="E13" i="12"/>
  <c r="F13" i="12"/>
  <c r="G13" i="12"/>
  <c r="I4" i="11"/>
  <c r="I6" i="11"/>
  <c r="I7" i="11"/>
  <c r="I8" i="11"/>
  <c r="I9" i="11"/>
  <c r="I10" i="11"/>
  <c r="I12" i="11"/>
  <c r="I13" i="11"/>
  <c r="I3" i="11"/>
  <c r="F14" i="11"/>
  <c r="G14" i="11"/>
  <c r="H14" i="11"/>
  <c r="E14" i="11"/>
  <c r="C14" i="11"/>
  <c r="D14" i="11"/>
  <c r="B14" i="11"/>
  <c r="I14" i="11" l="1"/>
  <c r="E5" i="5" l="1"/>
  <c r="D5" i="5"/>
  <c r="C5" i="5"/>
  <c r="B5" i="5"/>
  <c r="H5" i="5" l="1"/>
</calcChain>
</file>

<file path=xl/sharedStrings.xml><?xml version="1.0" encoding="utf-8"?>
<sst xmlns="http://schemas.openxmlformats.org/spreadsheetml/2006/main" count="234" uniqueCount="116">
  <si>
    <t>Corpus</t>
  </si>
  <si>
    <t>Spreadsheets</t>
  </si>
  <si>
    <t>EUSES</t>
  </si>
  <si>
    <t>Enron</t>
  </si>
  <si>
    <t>Total</t>
  </si>
  <si>
    <t>CA</t>
  </si>
  <si>
    <t>Total CA</t>
  </si>
  <si>
    <t>Category</t>
  </si>
  <si>
    <t>Spreadsheets with ambiguous computation smells</t>
  </si>
  <si>
    <t>Processed</t>
  </si>
  <si>
    <t>With formulas</t>
  </si>
  <si>
    <t>With arrays</t>
  </si>
  <si>
    <t>Smelly</t>
  </si>
  <si>
    <t>Missing</t>
  </si>
  <si>
    <t>Inconsistent</t>
  </si>
  <si>
    <t>Percentage</t>
  </si>
  <si>
    <t>cs101</t>
  </si>
  <si>
    <t>database</t>
  </si>
  <si>
    <t>filby</t>
  </si>
  <si>
    <t>financial</t>
  </si>
  <si>
    <t>forms3</t>
  </si>
  <si>
    <t>grades</t>
  </si>
  <si>
    <t>homework</t>
  </si>
  <si>
    <t>inventory</t>
  </si>
  <si>
    <t>jackson</t>
  </si>
  <si>
    <t>modeling</t>
  </si>
  <si>
    <t>personal</t>
  </si>
  <si>
    <t>n.a.</t>
    <phoneticPr fontId="1" type="noConversion"/>
  </si>
  <si>
    <t>WCA</t>
  </si>
  <si>
    <t>SCA</t>
  </si>
  <si>
    <t>MISS</t>
  </si>
  <si>
    <t>INCO</t>
  </si>
  <si>
    <t>BO</t>
  </si>
  <si>
    <t>WCA</t>
    <phoneticPr fontId="1" type="noConversion"/>
  </si>
  <si>
    <t>CA</t>
    <phoneticPr fontId="1" type="noConversion"/>
  </si>
  <si>
    <t>Diff</t>
    <phoneticPr fontId="1" type="noConversion"/>
  </si>
  <si>
    <t>Total</t>
    <phoneticPr fontId="1" type="noConversion"/>
  </si>
  <si>
    <t>SS</t>
  </si>
  <si>
    <t>Processed SS</t>
  </si>
  <si>
    <t>SS with CA /SS with formulas</t>
    <phoneticPr fontId="1" type="noConversion"/>
  </si>
  <si>
    <t>SS with CA</t>
    <phoneticPr fontId="1" type="noConversion"/>
  </si>
  <si>
    <t>SS with formulas</t>
    <phoneticPr fontId="1" type="noConversion"/>
  </si>
  <si>
    <t>Average CA per SS with CA</t>
    <phoneticPr fontId="1" type="noConversion"/>
  </si>
  <si>
    <t>CA with whole row/column</t>
    <phoneticPr fontId="1" type="noConversion"/>
  </si>
  <si>
    <t>Type 1 CA</t>
    <phoneticPr fontId="1" type="noConversion"/>
  </si>
  <si>
    <t>Type 2 CA</t>
    <phoneticPr fontId="1" type="noConversion"/>
  </si>
  <si>
    <t>Subjects</t>
    <phoneticPr fontId="1" type="noConversion"/>
  </si>
  <si>
    <t>Overlap CA</t>
    <phoneticPr fontId="1" type="noConversion"/>
  </si>
  <si>
    <t>Overlap</t>
    <phoneticPr fontId="1" type="noConversion"/>
  </si>
  <si>
    <t>Cell arrays</t>
    <phoneticPr fontId="1" type="noConversion"/>
  </si>
  <si>
    <t>Inital CA</t>
    <phoneticPr fontId="1" type="noConversion"/>
  </si>
  <si>
    <t>Type 1 CA/ Total CA</t>
  </si>
  <si>
    <t>Overlap CA/ Total CA</t>
  </si>
  <si>
    <t>Two type cell arrays</t>
    <phoneticPr fontId="1" type="noConversion"/>
  </si>
  <si>
    <t>Whole row/column</t>
    <phoneticPr fontId="1" type="noConversion"/>
  </si>
  <si>
    <t>CA whole row/column/ Total CA</t>
    <phoneticPr fontId="1" type="noConversion"/>
  </si>
  <si>
    <t>n.a.</t>
    <phoneticPr fontId="1" type="noConversion"/>
  </si>
  <si>
    <t>SAME</t>
    <phoneticPr fontId="1" type="noConversion"/>
  </si>
  <si>
    <t>SAME</t>
    <phoneticPr fontId="1" type="noConversion"/>
  </si>
  <si>
    <t>SAME</t>
    <phoneticPr fontId="1" type="noConversion"/>
  </si>
  <si>
    <t>#</t>
    <phoneticPr fontId="1" type="noConversion"/>
  </si>
  <si>
    <t>SCA</t>
    <phoneticPr fontId="1" type="noConversion"/>
  </si>
  <si>
    <t>#</t>
    <phoneticPr fontId="1" type="noConversion"/>
  </si>
  <si>
    <t>MISS</t>
    <phoneticPr fontId="1" type="noConversion"/>
  </si>
  <si>
    <t>INCO</t>
    <phoneticPr fontId="1" type="noConversion"/>
  </si>
  <si>
    <t>Opposite</t>
    <phoneticPr fontId="1" type="noConversion"/>
  </si>
  <si>
    <t>All</t>
    <phoneticPr fontId="1" type="noConversion"/>
  </si>
  <si>
    <t>&gt;5</t>
    <phoneticPr fontId="1" type="noConversion"/>
  </si>
  <si>
    <t>&gt;1</t>
    <phoneticPr fontId="1" type="noConversion"/>
  </si>
  <si>
    <t>Diff CA</t>
    <phoneticPr fontId="1" type="noConversion"/>
  </si>
  <si>
    <t># Opposite Inputs / Total CA</t>
    <phoneticPr fontId="1" type="noConversion"/>
  </si>
  <si>
    <t>Opposite</t>
    <phoneticPr fontId="1" type="noConversion"/>
  </si>
  <si>
    <t>&gt;1 Opposite Inputs</t>
    <phoneticPr fontId="1" type="noConversion"/>
  </si>
  <si>
    <t>Corpus</t>
    <phoneticPr fontId="1" type="noConversion"/>
  </si>
  <si>
    <t>EUSES</t>
    <phoneticPr fontId="1" type="noConversion"/>
  </si>
  <si>
    <t>Enron</t>
    <phoneticPr fontId="1" type="noConversion"/>
  </si>
  <si>
    <t>Both</t>
    <phoneticPr fontId="1" type="noConversion"/>
  </si>
  <si>
    <t>MISS</t>
    <phoneticPr fontId="1" type="noConversion"/>
  </si>
  <si>
    <t>INCO</t>
    <phoneticPr fontId="1" type="noConversion"/>
  </si>
  <si>
    <t>Same</t>
    <phoneticPr fontId="1" type="noConversion"/>
  </si>
  <si>
    <t>Smelly Cell Array</t>
    <phoneticPr fontId="1" type="noConversion"/>
  </si>
  <si>
    <t>SSame</t>
    <phoneticPr fontId="1" type="noConversion"/>
  </si>
  <si>
    <t>SDiff</t>
    <phoneticPr fontId="1" type="noConversion"/>
  </si>
  <si>
    <t>SCA/CA</t>
    <phoneticPr fontId="1" type="noConversion"/>
  </si>
  <si>
    <t>Diff/CA</t>
    <phoneticPr fontId="1" type="noConversion"/>
  </si>
  <si>
    <t>With CA</t>
    <phoneticPr fontId="1" type="noConversion"/>
  </si>
  <si>
    <t>Smelly/With CA</t>
    <phoneticPr fontId="1" type="noConversion"/>
  </si>
  <si>
    <t>SS</t>
    <phoneticPr fontId="1" type="noConversion"/>
  </si>
  <si>
    <t>Cell Array</t>
    <phoneticPr fontId="1" type="noConversion"/>
  </si>
  <si>
    <t>=1 Opposite Inputs</t>
    <phoneticPr fontId="1" type="noConversion"/>
  </si>
  <si>
    <t>Opposite Inputs</t>
    <phoneticPr fontId="1" type="noConversion"/>
  </si>
  <si>
    <t>=1</t>
    <phoneticPr fontId="1" type="noConversion"/>
  </si>
  <si>
    <t>&gt;1</t>
    <phoneticPr fontId="1" type="noConversion"/>
  </si>
  <si>
    <t>Total</t>
    <phoneticPr fontId="1" type="noConversion"/>
  </si>
  <si>
    <t>Type 1</t>
    <phoneticPr fontId="1" type="noConversion"/>
  </si>
  <si>
    <t>Type 2</t>
    <phoneticPr fontId="1" type="noConversion"/>
  </si>
  <si>
    <t>CA</t>
    <phoneticPr fontId="1" type="noConversion"/>
  </si>
  <si>
    <t>=0</t>
    <phoneticPr fontId="1" type="noConversion"/>
  </si>
  <si>
    <t>Whole</t>
    <phoneticPr fontId="1" type="noConversion"/>
  </si>
  <si>
    <t>Constant</t>
    <phoneticPr fontId="1" type="noConversion"/>
  </si>
  <si>
    <t>Relative</t>
    <phoneticPr fontId="1" type="noConversion"/>
  </si>
  <si>
    <t>Total</t>
    <phoneticPr fontId="1" type="noConversion"/>
  </si>
  <si>
    <t>Category</t>
    <phoneticPr fontId="1" type="noConversion"/>
  </si>
  <si>
    <t>With Formula</t>
    <phoneticPr fontId="1" type="noConversion"/>
  </si>
  <si>
    <t>n.a.</t>
    <phoneticPr fontId="1" type="noConversion"/>
  </si>
  <si>
    <t>Constants</t>
    <phoneticPr fontId="1" type="noConversion"/>
  </si>
  <si>
    <t>Total/Typ2 2CA</t>
    <phoneticPr fontId="1" type="noConversion"/>
  </si>
  <si>
    <t>Relative/Total</t>
    <phoneticPr fontId="1" type="noConversion"/>
  </si>
  <si>
    <t>With Formula</t>
    <phoneticPr fontId="1" type="noConversion"/>
  </si>
  <si>
    <t>EUSES</t>
    <phoneticPr fontId="1" type="noConversion"/>
  </si>
  <si>
    <t>All</t>
    <phoneticPr fontId="1" type="noConversion"/>
  </si>
  <si>
    <t>Well-Formed</t>
    <phoneticPr fontId="1" type="noConversion"/>
  </si>
  <si>
    <t>Smelly</t>
    <phoneticPr fontId="1" type="noConversion"/>
  </si>
  <si>
    <t>WCA%</t>
    <phoneticPr fontId="1" type="noConversion"/>
  </si>
  <si>
    <t>SCA%</t>
    <phoneticPr fontId="1" type="noConversion"/>
  </si>
  <si>
    <t>Note: all data cells are exclude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</si>
</sst>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%"/>
    <numFmt numFmtId="177" formatCode="#,##0_);[Red]\(#,##0\)"/>
    <numFmt numFmtId="178" formatCode="#,##0_ "/>
    <numFmt numFmtId="179" formatCode="0_ "/>
  </numFmts>
  <fonts count="17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.5"/>
      <color theme="1"/>
      <name val="Times New Roman"/>
      <family val="1"/>
    </font>
    <font>
      <b/>
      <sz val="10.5"/>
      <color theme="1"/>
      <name val="Times New Roman"/>
      <family val="1"/>
    </font>
    <font>
      <b/>
      <sz val="10.5"/>
      <color rgb="FF00000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rgb="FF000000"/>
      <name val="Times New Roman"/>
      <family val="1"/>
    </font>
    <font>
      <sz val="10.5"/>
      <name val="Times New Roman"/>
      <family val="1"/>
    </font>
    <font>
      <sz val="11"/>
      <name val="宋体"/>
      <family val="2"/>
      <scheme val="minor"/>
    </font>
    <font>
      <sz val="12"/>
      <name val="Times New Roman"/>
      <family val="1"/>
    </font>
    <font>
      <b/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8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3" fontId="3" fillId="0" borderId="3" xfId="0" applyNumberFormat="1" applyFont="1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 vertical="center" wrapText="1"/>
    </xf>
    <xf numFmtId="0" fontId="9" fillId="0" borderId="0" xfId="0" applyFont="1"/>
    <xf numFmtId="177" fontId="2" fillId="0" borderId="3" xfId="0" applyNumberFormat="1" applyFont="1" applyBorder="1" applyAlignment="1">
      <alignment horizontal="center" vertical="center"/>
    </xf>
    <xf numFmtId="177" fontId="2" fillId="0" borderId="3" xfId="0" applyNumberFormat="1" applyFont="1" applyBorder="1" applyAlignment="1">
      <alignment horizontal="center" vertical="center" wrapText="1"/>
    </xf>
    <xf numFmtId="177" fontId="3" fillId="0" borderId="3" xfId="0" applyNumberFormat="1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/>
    </xf>
    <xf numFmtId="178" fontId="2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76" fontId="3" fillId="0" borderId="0" xfId="0" applyNumberFormat="1" applyFont="1" applyBorder="1" applyAlignment="1">
      <alignment horizontal="center" vertical="center" wrapText="1"/>
    </xf>
    <xf numFmtId="0" fontId="11" fillId="0" borderId="5" xfId="0" applyFont="1" applyBorder="1"/>
    <xf numFmtId="0" fontId="11" fillId="0" borderId="0" xfId="0" applyFont="1" applyBorder="1"/>
    <xf numFmtId="0" fontId="0" fillId="0" borderId="0" xfId="0" applyAlignment="1">
      <alignment horizontal="center" vertical="center"/>
    </xf>
    <xf numFmtId="3" fontId="6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center" vertical="center"/>
    </xf>
    <xf numFmtId="3" fontId="7" fillId="0" borderId="18" xfId="0" applyNumberFormat="1" applyFont="1" applyBorder="1" applyAlignment="1">
      <alignment horizontal="center" vertical="center"/>
    </xf>
    <xf numFmtId="3" fontId="7" fillId="0" borderId="19" xfId="0" applyNumberFormat="1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center" vertical="center" wrapText="1"/>
    </xf>
    <xf numFmtId="176" fontId="0" fillId="0" borderId="0" xfId="0" applyNumberForma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center" vertical="center"/>
    </xf>
    <xf numFmtId="3" fontId="8" fillId="0" borderId="16" xfId="0" applyNumberFormat="1" applyFont="1" applyBorder="1" applyAlignment="1">
      <alignment horizontal="center" vertical="center"/>
    </xf>
    <xf numFmtId="176" fontId="11" fillId="0" borderId="19" xfId="0" applyNumberFormat="1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 wrapText="1"/>
    </xf>
    <xf numFmtId="3" fontId="8" fillId="0" borderId="16" xfId="0" applyNumberFormat="1" applyFont="1" applyBorder="1" applyAlignment="1">
      <alignment horizontal="center" vertical="center" wrapText="1"/>
    </xf>
    <xf numFmtId="3" fontId="4" fillId="0" borderId="18" xfId="0" applyNumberFormat="1" applyFont="1" applyBorder="1" applyAlignment="1">
      <alignment horizontal="center" vertical="center"/>
    </xf>
    <xf numFmtId="176" fontId="3" fillId="0" borderId="20" xfId="0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176" fontId="3" fillId="0" borderId="19" xfId="0" applyNumberFormat="1" applyFont="1" applyBorder="1" applyAlignment="1">
      <alignment horizontal="center" vertical="center" wrapText="1"/>
    </xf>
    <xf numFmtId="3" fontId="8" fillId="0" borderId="18" xfId="0" applyNumberFormat="1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3" fontId="2" fillId="0" borderId="14" xfId="0" applyNumberFormat="1" applyFont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 vertical="center" wrapText="1"/>
    </xf>
    <xf numFmtId="176" fontId="0" fillId="0" borderId="21" xfId="0" applyNumberFormat="1" applyBorder="1" applyAlignment="1">
      <alignment horizontal="center" vertical="center"/>
    </xf>
    <xf numFmtId="179" fontId="0" fillId="0" borderId="15" xfId="0" applyNumberFormat="1" applyBorder="1" applyAlignment="1">
      <alignment horizontal="center" vertical="center"/>
    </xf>
    <xf numFmtId="179" fontId="0" fillId="0" borderId="17" xfId="0" applyNumberFormat="1" applyBorder="1" applyAlignment="1">
      <alignment horizontal="center" vertical="center"/>
    </xf>
    <xf numFmtId="179" fontId="11" fillId="0" borderId="20" xfId="0" applyNumberFormat="1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3" fontId="2" fillId="0" borderId="17" xfId="0" applyNumberFormat="1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3" fontId="3" fillId="0" borderId="19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177" fontId="2" fillId="0" borderId="16" xfId="0" applyNumberFormat="1" applyFont="1" applyBorder="1" applyAlignment="1">
      <alignment horizontal="center" vertical="center"/>
    </xf>
    <xf numFmtId="10" fontId="0" fillId="0" borderId="0" xfId="0" applyNumberFormat="1"/>
    <xf numFmtId="10" fontId="0" fillId="0" borderId="0" xfId="0" applyNumberFormat="1" applyAlignment="1">
      <alignment horizontal="center"/>
    </xf>
    <xf numFmtId="177" fontId="2" fillId="0" borderId="11" xfId="0" applyNumberFormat="1" applyFont="1" applyBorder="1" applyAlignment="1">
      <alignment horizontal="center" vertical="center"/>
    </xf>
    <xf numFmtId="177" fontId="2" fillId="0" borderId="13" xfId="0" applyNumberFormat="1" applyFont="1" applyBorder="1" applyAlignment="1">
      <alignment horizontal="center" vertical="center"/>
    </xf>
    <xf numFmtId="3" fontId="4" fillId="0" borderId="12" xfId="0" applyNumberFormat="1" applyFont="1" applyBorder="1" applyAlignment="1">
      <alignment horizontal="center" vertical="center"/>
    </xf>
    <xf numFmtId="177" fontId="0" fillId="0" borderId="11" xfId="0" applyNumberFormat="1" applyBorder="1" applyAlignment="1">
      <alignment horizontal="center"/>
    </xf>
    <xf numFmtId="177" fontId="0" fillId="0" borderId="13" xfId="0" applyNumberFormat="1" applyBorder="1" applyAlignment="1">
      <alignment horizontal="center"/>
    </xf>
    <xf numFmtId="177" fontId="0" fillId="0" borderId="12" xfId="0" applyNumberFormat="1" applyBorder="1" applyAlignment="1">
      <alignment horizontal="center"/>
    </xf>
    <xf numFmtId="0" fontId="3" fillId="0" borderId="21" xfId="0" applyFont="1" applyBorder="1" applyAlignment="1">
      <alignment horizontal="center" vertical="center" wrapText="1"/>
    </xf>
    <xf numFmtId="178" fontId="2" fillId="0" borderId="14" xfId="0" applyNumberFormat="1" applyFont="1" applyBorder="1" applyAlignment="1">
      <alignment horizontal="center" vertical="center" wrapText="1"/>
    </xf>
    <xf numFmtId="178" fontId="2" fillId="0" borderId="16" xfId="0" applyNumberFormat="1" applyFont="1" applyBorder="1" applyAlignment="1">
      <alignment horizontal="center" vertical="center" wrapText="1"/>
    </xf>
    <xf numFmtId="177" fontId="2" fillId="0" borderId="0" xfId="0" applyNumberFormat="1" applyFont="1" applyBorder="1" applyAlignment="1">
      <alignment horizontal="center" vertical="center" wrapText="1"/>
    </xf>
    <xf numFmtId="176" fontId="2" fillId="0" borderId="17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77" fontId="2" fillId="0" borderId="0" xfId="0" applyNumberFormat="1" applyFont="1" applyBorder="1" applyAlignment="1">
      <alignment horizontal="center" vertical="center"/>
    </xf>
    <xf numFmtId="177" fontId="3" fillId="0" borderId="18" xfId="0" applyNumberFormat="1" applyFont="1" applyBorder="1" applyAlignment="1">
      <alignment horizontal="center" vertical="center"/>
    </xf>
    <xf numFmtId="177" fontId="3" fillId="0" borderId="19" xfId="0" applyNumberFormat="1" applyFont="1" applyBorder="1" applyAlignment="1">
      <alignment horizontal="center" vertical="center"/>
    </xf>
    <xf numFmtId="177" fontId="3" fillId="0" borderId="20" xfId="0" applyNumberFormat="1" applyFont="1" applyBorder="1" applyAlignment="1">
      <alignment horizontal="center" vertical="center"/>
    </xf>
    <xf numFmtId="178" fontId="2" fillId="0" borderId="17" xfId="0" applyNumberFormat="1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177" fontId="2" fillId="0" borderId="14" xfId="0" applyNumberFormat="1" applyFont="1" applyBorder="1" applyAlignment="1">
      <alignment horizontal="center" vertical="center"/>
    </xf>
    <xf numFmtId="177" fontId="2" fillId="0" borderId="21" xfId="0" applyNumberFormat="1" applyFont="1" applyBorder="1" applyAlignment="1">
      <alignment horizontal="center" vertical="center"/>
    </xf>
    <xf numFmtId="178" fontId="2" fillId="0" borderId="15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176" fontId="2" fillId="0" borderId="17" xfId="0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78" fontId="2" fillId="0" borderId="0" xfId="0" applyNumberFormat="1" applyFont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/>
    </xf>
    <xf numFmtId="176" fontId="2" fillId="0" borderId="21" xfId="0" applyNumberFormat="1" applyFont="1" applyBorder="1" applyAlignment="1">
      <alignment horizontal="center" vertical="center"/>
    </xf>
    <xf numFmtId="176" fontId="11" fillId="0" borderId="19" xfId="0" applyNumberFormat="1" applyFont="1" applyBorder="1" applyAlignment="1">
      <alignment horizontal="center"/>
    </xf>
    <xf numFmtId="3" fontId="6" fillId="0" borderId="16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176" fontId="3" fillId="0" borderId="17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176" fontId="14" fillId="0" borderId="0" xfId="0" applyNumberFormat="1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3" fillId="0" borderId="14" xfId="0" quotePrefix="1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/>
    </xf>
    <xf numFmtId="176" fontId="14" fillId="0" borderId="21" xfId="0" applyNumberFormat="1" applyFont="1" applyBorder="1" applyAlignment="1">
      <alignment horizontal="center" vertical="center"/>
    </xf>
    <xf numFmtId="178" fontId="2" fillId="0" borderId="21" xfId="0" applyNumberFormat="1" applyFont="1" applyBorder="1" applyAlignment="1">
      <alignment horizontal="center" vertical="center" wrapText="1"/>
    </xf>
    <xf numFmtId="176" fontId="3" fillId="0" borderId="15" xfId="0" applyNumberFormat="1" applyFont="1" applyBorder="1" applyAlignment="1">
      <alignment horizontal="center" vertical="center" wrapText="1"/>
    </xf>
    <xf numFmtId="176" fontId="14" fillId="0" borderId="19" xfId="0" applyNumberFormat="1" applyFont="1" applyBorder="1" applyAlignment="1">
      <alignment horizontal="center" vertical="center"/>
    </xf>
    <xf numFmtId="3" fontId="3" fillId="0" borderId="2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3" fillId="0" borderId="19" xfId="0" quotePrefix="1" applyFont="1" applyBorder="1" applyAlignment="1">
      <alignment horizontal="center" vertical="center" wrapText="1"/>
    </xf>
    <xf numFmtId="3" fontId="2" fillId="0" borderId="16" xfId="0" applyNumberFormat="1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3" fontId="3" fillId="0" borderId="18" xfId="0" applyNumberFormat="1" applyFont="1" applyBorder="1" applyAlignment="1">
      <alignment horizontal="center" vertical="center"/>
    </xf>
    <xf numFmtId="0" fontId="13" fillId="0" borderId="18" xfId="0" quotePrefix="1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177" fontId="2" fillId="0" borderId="21" xfId="0" applyNumberFormat="1" applyFont="1" applyBorder="1" applyAlignment="1">
      <alignment horizontal="center" vertical="center" wrapText="1"/>
    </xf>
    <xf numFmtId="177" fontId="2" fillId="0" borderId="18" xfId="0" applyNumberFormat="1" applyFont="1" applyBorder="1" applyAlignment="1">
      <alignment horizontal="center" vertical="center" wrapText="1"/>
    </xf>
    <xf numFmtId="177" fontId="2" fillId="0" borderId="16" xfId="0" applyNumberFormat="1" applyFont="1" applyBorder="1" applyAlignment="1">
      <alignment horizontal="center" vertical="center" wrapText="1"/>
    </xf>
    <xf numFmtId="177" fontId="2" fillId="0" borderId="19" xfId="0" applyNumberFormat="1" applyFont="1" applyBorder="1" applyAlignment="1">
      <alignment horizontal="center" vertical="center" wrapText="1"/>
    </xf>
    <xf numFmtId="176" fontId="2" fillId="0" borderId="20" xfId="0" applyNumberFormat="1" applyFont="1" applyBorder="1" applyAlignment="1">
      <alignment horizontal="center" vertical="center" wrapText="1"/>
    </xf>
    <xf numFmtId="0" fontId="11" fillId="0" borderId="9" xfId="0" applyFont="1" applyBorder="1"/>
    <xf numFmtId="177" fontId="14" fillId="0" borderId="0" xfId="0" applyNumberFormat="1" applyFont="1" applyAlignment="1">
      <alignment horizontal="center"/>
    </xf>
    <xf numFmtId="3" fontId="7" fillId="0" borderId="8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176" fontId="3" fillId="0" borderId="20" xfId="0" applyNumberFormat="1" applyFont="1" applyBorder="1" applyAlignment="1">
      <alignment horizontal="center" vertical="center"/>
    </xf>
    <xf numFmtId="177" fontId="14" fillId="0" borderId="0" xfId="0" applyNumberFormat="1" applyFont="1" applyBorder="1" applyAlignment="1">
      <alignment horizontal="center" vertical="center"/>
    </xf>
    <xf numFmtId="178" fontId="14" fillId="0" borderId="0" xfId="0" applyNumberFormat="1" applyFont="1" applyBorder="1" applyAlignment="1">
      <alignment horizontal="center" vertical="center"/>
    </xf>
    <xf numFmtId="178" fontId="14" fillId="0" borderId="16" xfId="0" applyNumberFormat="1" applyFont="1" applyBorder="1" applyAlignment="1">
      <alignment horizontal="center" vertical="center"/>
    </xf>
    <xf numFmtId="176" fontId="13" fillId="0" borderId="19" xfId="0" applyNumberFormat="1" applyFont="1" applyBorder="1" applyAlignment="1">
      <alignment horizontal="center"/>
    </xf>
    <xf numFmtId="0" fontId="5" fillId="0" borderId="9" xfId="0" applyFont="1" applyBorder="1" applyAlignment="1">
      <alignment vertical="center" wrapText="1"/>
    </xf>
    <xf numFmtId="3" fontId="2" fillId="0" borderId="20" xfId="0" applyNumberFormat="1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5" fillId="0" borderId="16" xfId="0" applyFont="1" applyBorder="1" applyAlignment="1">
      <alignment horizontal="center" vertical="center"/>
    </xf>
    <xf numFmtId="176" fontId="11" fillId="0" borderId="9" xfId="0" applyNumberFormat="1" applyFont="1" applyBorder="1" applyAlignment="1">
      <alignment horizontal="center" vertical="center" wrapText="1"/>
    </xf>
    <xf numFmtId="176" fontId="11" fillId="0" borderId="10" xfId="0" applyNumberFormat="1" applyFont="1" applyBorder="1" applyAlignment="1">
      <alignment horizontal="center" vertical="center" wrapText="1"/>
    </xf>
    <xf numFmtId="176" fontId="14" fillId="0" borderId="17" xfId="0" applyNumberFormat="1" applyFont="1" applyBorder="1" applyAlignment="1">
      <alignment horizontal="center" vertical="center"/>
    </xf>
    <xf numFmtId="176" fontId="14" fillId="0" borderId="20" xfId="0" applyNumberFormat="1" applyFont="1" applyBorder="1" applyAlignment="1">
      <alignment horizontal="center" vertical="center"/>
    </xf>
    <xf numFmtId="3" fontId="2" fillId="0" borderId="18" xfId="0" applyNumberFormat="1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3" fontId="14" fillId="0" borderId="11" xfId="0" applyNumberFormat="1" applyFont="1" applyBorder="1" applyAlignment="1">
      <alignment horizontal="center" vertical="center" wrapText="1"/>
    </xf>
    <xf numFmtId="3" fontId="14" fillId="0" borderId="13" xfId="0" applyNumberFormat="1" applyFont="1" applyBorder="1" applyAlignment="1">
      <alignment horizontal="center" vertical="center" wrapText="1"/>
    </xf>
    <xf numFmtId="3" fontId="13" fillId="0" borderId="12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3" fillId="0" borderId="9" xfId="0" applyFont="1" applyBorder="1"/>
    <xf numFmtId="0" fontId="16" fillId="0" borderId="0" xfId="0" applyFont="1" applyFill="1" applyBorder="1"/>
    <xf numFmtId="176" fontId="0" fillId="0" borderId="0" xfId="0" applyNumberFormat="1"/>
    <xf numFmtId="0" fontId="11" fillId="0" borderId="11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11" fillId="0" borderId="15" xfId="0" applyFont="1" applyBorder="1" applyAlignment="1">
      <alignment horizontal="center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/>
    </xf>
    <xf numFmtId="0" fontId="11" fillId="0" borderId="9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5" fillId="0" borderId="21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9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8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20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externalLink" Target="externalLinks/externalLink18.xml"/><Relationship Id="rId21" Type="http://schemas.openxmlformats.org/officeDocument/2006/relationships/externalLink" Target="externalLinks/externalLink13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externalLink" Target="externalLinks/externalLink17.xml"/><Relationship Id="rId33" Type="http://schemas.openxmlformats.org/officeDocument/2006/relationships/externalLink" Target="externalLinks/externalLink25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29" Type="http://schemas.openxmlformats.org/officeDocument/2006/relationships/externalLink" Target="externalLinks/externalLink2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32" Type="http://schemas.openxmlformats.org/officeDocument/2006/relationships/externalLink" Target="externalLinks/externalLink24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28" Type="http://schemas.openxmlformats.org/officeDocument/2006/relationships/externalLink" Target="externalLinks/externalLink20.xml"/><Relationship Id="rId36" Type="http://schemas.openxmlformats.org/officeDocument/2006/relationships/sharedStrings" Target="sharedStrings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31" Type="http://schemas.openxmlformats.org/officeDocument/2006/relationships/externalLink" Target="externalLinks/externalLink2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9.xml"/><Relationship Id="rId30" Type="http://schemas.openxmlformats.org/officeDocument/2006/relationships/externalLink" Target="externalLinks/externalLink22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correct-opposite\all-result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nron-20151012-\correct-opposite\2-result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nron-20151012-\correct-opposite\3-results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nron-20151012-\correct-opposite\4-result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nron-20151012-\correct-opposite\5-results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nron-20151012-\correct-opposite\6-results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cs101-details-don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database-details-done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filby-details-don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financial-details-done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forms3-details-don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correct-opposite\1-results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grades-details-don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homework-details-don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inventory-details-done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jackson-details-don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modeling-details-done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personal-details-don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correct-opposite\2-result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correct-opposite\3-result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correct-opposite\4-result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correct-opposite\5-results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correct-opposite\6-results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nron-20151012-\correct-opposite\all-result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nron-20151012-\correct-opposite\1-result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"/>
    </sheetNames>
    <sheetDataSet>
      <sheetData sheetId="0">
        <row r="17">
          <cell r="AA17">
            <v>357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"/>
    </sheetNames>
    <sheetDataSet>
      <sheetData sheetId="0">
        <row r="48">
          <cell r="AA48">
            <v>844</v>
          </cell>
        </row>
      </sheetData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"/>
    </sheetNames>
    <sheetDataSet>
      <sheetData sheetId="0">
        <row r="48">
          <cell r="AA48">
            <v>639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"/>
    </sheetNames>
    <sheetDataSet>
      <sheetData sheetId="0">
        <row r="48">
          <cell r="AA48">
            <v>77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"/>
    </sheetNames>
    <sheetDataSet>
      <sheetData sheetId="0">
        <row r="48">
          <cell r="AA48">
            <v>83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"/>
    </sheetNames>
    <sheetDataSet>
      <sheetData sheetId="0">
        <row r="48">
          <cell r="AA48">
            <v>4364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H500">
            <v>3</v>
          </cell>
          <cell r="I500">
            <v>3</v>
          </cell>
        </row>
      </sheetData>
      <sheetData sheetId="2">
        <row r="500">
          <cell r="H500">
            <v>0</v>
          </cell>
          <cell r="I500">
            <v>0</v>
          </cell>
        </row>
      </sheetData>
      <sheetData sheetId="3">
        <row r="500">
          <cell r="H500">
            <v>0</v>
          </cell>
          <cell r="I500">
            <v>1</v>
          </cell>
        </row>
      </sheetData>
      <sheetData sheetId="4">
        <row r="500">
          <cell r="H500">
            <v>0</v>
          </cell>
          <cell r="I500">
            <v>0</v>
          </cell>
        </row>
      </sheetData>
      <sheetData sheetId="5">
        <row r="500">
          <cell r="H500">
            <v>1</v>
          </cell>
          <cell r="I500">
            <v>0</v>
          </cell>
        </row>
      </sheetData>
      <sheetData sheetId="6">
        <row r="500">
          <cell r="H500">
            <v>0</v>
          </cell>
          <cell r="I500">
            <v>0</v>
          </cell>
        </row>
      </sheetData>
      <sheetData sheetId="7">
        <row r="500">
          <cell r="H500">
            <v>4</v>
          </cell>
          <cell r="I500">
            <v>0</v>
          </cell>
        </row>
      </sheetData>
      <sheetData sheetId="8"/>
      <sheetData sheetId="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H500">
            <v>124</v>
          </cell>
          <cell r="I500">
            <v>74</v>
          </cell>
        </row>
      </sheetData>
      <sheetData sheetId="2">
        <row r="500">
          <cell r="H500">
            <v>20</v>
          </cell>
          <cell r="I500">
            <v>4</v>
          </cell>
        </row>
      </sheetData>
      <sheetData sheetId="3">
        <row r="500">
          <cell r="H500">
            <v>14</v>
          </cell>
          <cell r="I500">
            <v>4</v>
          </cell>
        </row>
      </sheetData>
      <sheetData sheetId="4">
        <row r="500">
          <cell r="H500">
            <v>10</v>
          </cell>
          <cell r="I500">
            <v>5</v>
          </cell>
        </row>
      </sheetData>
      <sheetData sheetId="5">
        <row r="500">
          <cell r="H500">
            <v>18</v>
          </cell>
          <cell r="I500">
            <v>7</v>
          </cell>
        </row>
      </sheetData>
      <sheetData sheetId="6">
        <row r="500">
          <cell r="H500">
            <v>66</v>
          </cell>
          <cell r="I500">
            <v>1</v>
          </cell>
        </row>
      </sheetData>
      <sheetData sheetId="7">
        <row r="500">
          <cell r="H500">
            <v>17</v>
          </cell>
          <cell r="I500">
            <v>4</v>
          </cell>
        </row>
      </sheetData>
      <sheetData sheetId="8"/>
      <sheetData sheetId="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H500">
            <v>0</v>
          </cell>
          <cell r="I500">
            <v>0</v>
          </cell>
        </row>
      </sheetData>
      <sheetData sheetId="2">
        <row r="500">
          <cell r="H500">
            <v>0</v>
          </cell>
          <cell r="I500">
            <v>0</v>
          </cell>
        </row>
      </sheetData>
      <sheetData sheetId="3">
        <row r="500">
          <cell r="H500">
            <v>0</v>
          </cell>
          <cell r="I500">
            <v>0</v>
          </cell>
        </row>
      </sheetData>
      <sheetData sheetId="4">
        <row r="500">
          <cell r="H500">
            <v>0</v>
          </cell>
          <cell r="I500">
            <v>0</v>
          </cell>
        </row>
      </sheetData>
      <sheetData sheetId="5">
        <row r="500">
          <cell r="H500">
            <v>0</v>
          </cell>
          <cell r="I500">
            <v>0</v>
          </cell>
        </row>
      </sheetData>
      <sheetData sheetId="6"/>
      <sheetData sheetId="7"/>
      <sheetData sheetId="8"/>
      <sheetData sheetId="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H500">
            <v>182</v>
          </cell>
          <cell r="I500">
            <v>98</v>
          </cell>
        </row>
      </sheetData>
      <sheetData sheetId="2">
        <row r="500">
          <cell r="H500">
            <v>10</v>
          </cell>
          <cell r="I500">
            <v>12</v>
          </cell>
        </row>
      </sheetData>
      <sheetData sheetId="3">
        <row r="500">
          <cell r="H500">
            <v>11</v>
          </cell>
          <cell r="I500">
            <v>9</v>
          </cell>
        </row>
      </sheetData>
      <sheetData sheetId="4">
        <row r="500">
          <cell r="H500">
            <v>18</v>
          </cell>
          <cell r="I500">
            <v>6</v>
          </cell>
        </row>
      </sheetData>
      <sheetData sheetId="5">
        <row r="500">
          <cell r="H500">
            <v>24</v>
          </cell>
          <cell r="I500">
            <v>15</v>
          </cell>
        </row>
      </sheetData>
      <sheetData sheetId="6">
        <row r="500">
          <cell r="H500">
            <v>45</v>
          </cell>
          <cell r="I500">
            <v>366</v>
          </cell>
        </row>
      </sheetData>
      <sheetData sheetId="7">
        <row r="500">
          <cell r="H500">
            <v>55</v>
          </cell>
          <cell r="I500">
            <v>41</v>
          </cell>
        </row>
      </sheetData>
      <sheetData sheetId="8"/>
      <sheetData sheetId="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H500">
            <v>3</v>
          </cell>
          <cell r="I500">
            <v>1</v>
          </cell>
        </row>
      </sheetData>
      <sheetData sheetId="2">
        <row r="500">
          <cell r="H500">
            <v>0</v>
          </cell>
          <cell r="I500">
            <v>0</v>
          </cell>
        </row>
      </sheetData>
      <sheetData sheetId="3">
        <row r="500">
          <cell r="H500">
            <v>0</v>
          </cell>
          <cell r="I500">
            <v>0</v>
          </cell>
        </row>
      </sheetData>
      <sheetData sheetId="4">
        <row r="500">
          <cell r="H500">
            <v>0</v>
          </cell>
          <cell r="I500">
            <v>0</v>
          </cell>
        </row>
      </sheetData>
      <sheetData sheetId="5">
        <row r="500">
          <cell r="H500">
            <v>0</v>
          </cell>
          <cell r="I500">
            <v>0</v>
          </cell>
        </row>
      </sheetData>
      <sheetData sheetId="6">
        <row r="500">
          <cell r="H500">
            <v>1</v>
          </cell>
          <cell r="I500">
            <v>0</v>
          </cell>
        </row>
      </sheetData>
      <sheetData sheetId="7">
        <row r="500">
          <cell r="H500">
            <v>0</v>
          </cell>
          <cell r="I500">
            <v>0</v>
          </cell>
        </row>
      </sheetData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"/>
    </sheetNames>
    <sheetDataSet>
      <sheetData sheetId="0">
        <row r="17">
          <cell r="AA17">
            <v>293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H500">
            <v>110</v>
          </cell>
          <cell r="I500">
            <v>57</v>
          </cell>
        </row>
      </sheetData>
      <sheetData sheetId="2">
        <row r="500">
          <cell r="H500">
            <v>24</v>
          </cell>
          <cell r="I500">
            <v>8</v>
          </cell>
        </row>
      </sheetData>
      <sheetData sheetId="3">
        <row r="500">
          <cell r="H500">
            <v>38</v>
          </cell>
          <cell r="I500">
            <v>5</v>
          </cell>
        </row>
      </sheetData>
      <sheetData sheetId="4">
        <row r="500">
          <cell r="H500">
            <v>1</v>
          </cell>
          <cell r="I500">
            <v>6</v>
          </cell>
        </row>
      </sheetData>
      <sheetData sheetId="5">
        <row r="500">
          <cell r="H500">
            <v>15</v>
          </cell>
          <cell r="I500">
            <v>193</v>
          </cell>
        </row>
      </sheetData>
      <sheetData sheetId="6">
        <row r="500">
          <cell r="H500">
            <v>18</v>
          </cell>
          <cell r="I500">
            <v>7</v>
          </cell>
        </row>
      </sheetData>
      <sheetData sheetId="7">
        <row r="500">
          <cell r="H500">
            <v>52</v>
          </cell>
          <cell r="I500">
            <v>12</v>
          </cell>
        </row>
      </sheetData>
      <sheetData sheetId="8"/>
      <sheetData sheetId="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H500">
            <v>34</v>
          </cell>
          <cell r="I500">
            <v>13</v>
          </cell>
        </row>
      </sheetData>
      <sheetData sheetId="2">
        <row r="500">
          <cell r="H500">
            <v>13</v>
          </cell>
          <cell r="I500">
            <v>4</v>
          </cell>
        </row>
      </sheetData>
      <sheetData sheetId="3">
        <row r="500">
          <cell r="H500">
            <v>5</v>
          </cell>
          <cell r="I500">
            <v>6</v>
          </cell>
        </row>
      </sheetData>
      <sheetData sheetId="4">
        <row r="500">
          <cell r="H500">
            <v>0</v>
          </cell>
          <cell r="I500">
            <v>3</v>
          </cell>
        </row>
      </sheetData>
      <sheetData sheetId="5">
        <row r="500">
          <cell r="H500">
            <v>5</v>
          </cell>
          <cell r="I500">
            <v>2</v>
          </cell>
        </row>
      </sheetData>
      <sheetData sheetId="6">
        <row r="500">
          <cell r="H500">
            <v>35</v>
          </cell>
          <cell r="I500">
            <v>11</v>
          </cell>
        </row>
      </sheetData>
      <sheetData sheetId="7">
        <row r="500">
          <cell r="H500">
            <v>3</v>
          </cell>
          <cell r="I500">
            <v>7</v>
          </cell>
        </row>
      </sheetData>
      <sheetData sheetId="8"/>
      <sheetData sheetId="9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  <sheetName val="0%"/>
    </sheetNames>
    <sheetDataSet>
      <sheetData sheetId="0"/>
      <sheetData sheetId="1">
        <row r="500">
          <cell r="H500">
            <v>75</v>
          </cell>
          <cell r="I500">
            <v>67</v>
          </cell>
        </row>
      </sheetData>
      <sheetData sheetId="2">
        <row r="500">
          <cell r="H500">
            <v>7</v>
          </cell>
          <cell r="I500">
            <v>0</v>
          </cell>
        </row>
      </sheetData>
      <sheetData sheetId="3">
        <row r="500">
          <cell r="H500">
            <v>7</v>
          </cell>
          <cell r="I500">
            <v>8</v>
          </cell>
        </row>
      </sheetData>
      <sheetData sheetId="4">
        <row r="500">
          <cell r="H500">
            <v>11</v>
          </cell>
          <cell r="I500">
            <v>3</v>
          </cell>
        </row>
      </sheetData>
      <sheetData sheetId="5">
        <row r="500">
          <cell r="H500">
            <v>18</v>
          </cell>
          <cell r="I500">
            <v>19</v>
          </cell>
        </row>
      </sheetData>
      <sheetData sheetId="6">
        <row r="500">
          <cell r="H500">
            <v>24</v>
          </cell>
          <cell r="I500">
            <v>9</v>
          </cell>
        </row>
      </sheetData>
      <sheetData sheetId="7">
        <row r="500">
          <cell r="H500">
            <v>28</v>
          </cell>
          <cell r="I500">
            <v>24</v>
          </cell>
        </row>
      </sheetData>
      <sheetData sheetId="8"/>
      <sheetData sheetId="9"/>
      <sheetData sheetId="1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H500">
            <v>0</v>
          </cell>
          <cell r="I500">
            <v>0</v>
          </cell>
        </row>
      </sheetData>
      <sheetData sheetId="2">
        <row r="500">
          <cell r="H500">
            <v>0</v>
          </cell>
          <cell r="I500">
            <v>0</v>
          </cell>
        </row>
      </sheetData>
      <sheetData sheetId="3">
        <row r="500">
          <cell r="H500">
            <v>0</v>
          </cell>
          <cell r="I500">
            <v>0</v>
          </cell>
        </row>
      </sheetData>
      <sheetData sheetId="4">
        <row r="500">
          <cell r="H500">
            <v>0</v>
          </cell>
          <cell r="I500">
            <v>0</v>
          </cell>
        </row>
      </sheetData>
      <sheetData sheetId="5">
        <row r="500">
          <cell r="H500">
            <v>0</v>
          </cell>
          <cell r="I500">
            <v>0</v>
          </cell>
        </row>
      </sheetData>
      <sheetData sheetId="6">
        <row r="500">
          <cell r="H500">
            <v>0</v>
          </cell>
          <cell r="I500">
            <v>0</v>
          </cell>
        </row>
      </sheetData>
      <sheetData sheetId="7">
        <row r="500">
          <cell r="H500">
            <v>0</v>
          </cell>
          <cell r="I500">
            <v>0</v>
          </cell>
        </row>
      </sheetData>
      <sheetData sheetId="8"/>
      <sheetData sheetId="9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H500">
            <v>32</v>
          </cell>
          <cell r="I500">
            <v>18</v>
          </cell>
        </row>
      </sheetData>
      <sheetData sheetId="2">
        <row r="500">
          <cell r="H500">
            <v>2</v>
          </cell>
          <cell r="I500">
            <v>3</v>
          </cell>
        </row>
      </sheetData>
      <sheetData sheetId="3">
        <row r="500">
          <cell r="H500">
            <v>3</v>
          </cell>
          <cell r="I500">
            <v>6</v>
          </cell>
        </row>
      </sheetData>
      <sheetData sheetId="4">
        <row r="500">
          <cell r="H500">
            <v>0</v>
          </cell>
          <cell r="I500">
            <v>4</v>
          </cell>
        </row>
      </sheetData>
      <sheetData sheetId="5">
        <row r="500">
          <cell r="H500">
            <v>2</v>
          </cell>
          <cell r="I500">
            <v>7</v>
          </cell>
        </row>
      </sheetData>
      <sheetData sheetId="6">
        <row r="500">
          <cell r="H500">
            <v>35</v>
          </cell>
          <cell r="I500">
            <v>4</v>
          </cell>
        </row>
      </sheetData>
      <sheetData sheetId="7">
        <row r="500">
          <cell r="H500">
            <v>10</v>
          </cell>
          <cell r="I500">
            <v>5</v>
          </cell>
        </row>
      </sheetData>
      <sheetData sheetId="8"/>
      <sheetData sheetId="9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H500">
            <v>0</v>
          </cell>
          <cell r="I500">
            <v>0</v>
          </cell>
        </row>
      </sheetData>
      <sheetData sheetId="2">
        <row r="500">
          <cell r="H500">
            <v>0</v>
          </cell>
          <cell r="I500">
            <v>0</v>
          </cell>
        </row>
      </sheetData>
      <sheetData sheetId="3">
        <row r="500">
          <cell r="H500">
            <v>0</v>
          </cell>
          <cell r="I500">
            <v>0</v>
          </cell>
        </row>
      </sheetData>
      <sheetData sheetId="4">
        <row r="500">
          <cell r="H500">
            <v>0</v>
          </cell>
          <cell r="I500">
            <v>0</v>
          </cell>
        </row>
      </sheetData>
      <sheetData sheetId="5">
        <row r="500">
          <cell r="H500">
            <v>0</v>
          </cell>
          <cell r="I500">
            <v>0</v>
          </cell>
        </row>
      </sheetData>
      <sheetData sheetId="6">
        <row r="500">
          <cell r="H500">
            <v>0</v>
          </cell>
          <cell r="I500">
            <v>0</v>
          </cell>
        </row>
      </sheetData>
      <sheetData sheetId="7">
        <row r="500">
          <cell r="H500">
            <v>0</v>
          </cell>
          <cell r="I500">
            <v>0</v>
          </cell>
        </row>
      </sheetData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"/>
    </sheetNames>
    <sheetDataSet>
      <sheetData sheetId="0">
        <row r="17">
          <cell r="AA17">
            <v>16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"/>
    </sheetNames>
    <sheetDataSet>
      <sheetData sheetId="0">
        <row r="17">
          <cell r="AA17">
            <v>10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"/>
    </sheetNames>
    <sheetDataSet>
      <sheetData sheetId="0">
        <row r="17">
          <cell r="AA17">
            <v>7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"/>
    </sheetNames>
    <sheetDataSet>
      <sheetData sheetId="0">
        <row r="17">
          <cell r="AA17">
            <v>25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"/>
    </sheetNames>
    <sheetDataSet>
      <sheetData sheetId="0">
        <row r="17">
          <cell r="AA17">
            <v>6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"/>
    </sheetNames>
    <sheetDataSet>
      <sheetData sheetId="0">
        <row r="48">
          <cell r="AA48">
            <v>15570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tistics"/>
    </sheetNames>
    <sheetDataSet>
      <sheetData sheetId="0">
        <row r="48">
          <cell r="AA48">
            <v>9563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"/>
  <sheetViews>
    <sheetView tabSelected="1" workbookViewId="0">
      <selection activeCell="I4" sqref="I4"/>
    </sheetView>
  </sheetViews>
  <sheetFormatPr defaultRowHeight="13.5"/>
  <cols>
    <col min="6" max="6" width="9.75" customWidth="1"/>
    <col min="8" max="8" width="11.625" customWidth="1"/>
    <col min="9" max="9" width="9.75" customWidth="1"/>
  </cols>
  <sheetData>
    <row r="1" spans="1:30" s="19" customFormat="1">
      <c r="B1" s="168" t="s">
        <v>46</v>
      </c>
      <c r="C1" s="168"/>
      <c r="D1" s="168"/>
      <c r="E1" s="168" t="s">
        <v>49</v>
      </c>
      <c r="F1" s="168"/>
      <c r="G1" s="168"/>
      <c r="H1" s="168"/>
      <c r="I1" s="168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</row>
    <row r="2" spans="1:30" s="21" customFormat="1" ht="46.5" customHeight="1">
      <c r="A2" s="28" t="s">
        <v>0</v>
      </c>
      <c r="B2" s="27" t="s">
        <v>37</v>
      </c>
      <c r="C2" s="39" t="s">
        <v>38</v>
      </c>
      <c r="D2" s="40" t="s">
        <v>41</v>
      </c>
      <c r="E2" s="27" t="s">
        <v>40</v>
      </c>
      <c r="F2" s="41" t="s">
        <v>50</v>
      </c>
      <c r="G2" s="41" t="s">
        <v>6</v>
      </c>
      <c r="H2" s="42" t="s">
        <v>39</v>
      </c>
      <c r="I2" s="43" t="s">
        <v>42</v>
      </c>
    </row>
    <row r="3" spans="1:30" ht="15.75">
      <c r="A3" s="46" t="s">
        <v>2</v>
      </c>
      <c r="B3" s="22">
        <v>4037</v>
      </c>
      <c r="C3" s="22">
        <v>3737</v>
      </c>
      <c r="D3" s="22">
        <v>1617</v>
      </c>
      <c r="E3" s="49">
        <v>1118</v>
      </c>
      <c r="F3" s="50">
        <v>26393</v>
      </c>
      <c r="G3" s="51">
        <v>21427</v>
      </c>
      <c r="H3" s="52">
        <f>E3/D3</f>
        <v>0.69140383426097707</v>
      </c>
      <c r="I3" s="53">
        <f>G3/E3</f>
        <v>19.165474060822898</v>
      </c>
    </row>
    <row r="4" spans="1:30" s="8" customFormat="1" ht="15.75">
      <c r="A4" s="47" t="s">
        <v>3</v>
      </c>
      <c r="B4" s="24">
        <v>15926</v>
      </c>
      <c r="C4" s="24">
        <v>15790</v>
      </c>
      <c r="D4" s="24">
        <v>9137</v>
      </c>
      <c r="E4" s="33">
        <v>6298</v>
      </c>
      <c r="F4" s="31">
        <v>1177967</v>
      </c>
      <c r="G4" s="31">
        <v>569986</v>
      </c>
      <c r="H4" s="30">
        <f t="shared" ref="H4:H5" si="0">E4/D4</f>
        <v>0.68928532341030968</v>
      </c>
      <c r="I4" s="54">
        <f t="shared" ref="I4:I5" si="1">G4/E4</f>
        <v>90.502699269609394</v>
      </c>
    </row>
    <row r="5" spans="1:30" ht="15.75">
      <c r="A5" s="48" t="s">
        <v>4</v>
      </c>
      <c r="B5" s="26">
        <f>SUM(B3:B4)</f>
        <v>19963</v>
      </c>
      <c r="C5" s="26">
        <f>SUM(C3:C4)</f>
        <v>19527</v>
      </c>
      <c r="D5" s="26">
        <f>SUM(D3:D4)</f>
        <v>10754</v>
      </c>
      <c r="E5" s="25">
        <f>SUM(E3:E4)</f>
        <v>7416</v>
      </c>
      <c r="F5" s="26">
        <f t="shared" ref="F5:G5" si="2">SUM(F3:F4)</f>
        <v>1204360</v>
      </c>
      <c r="G5" s="26">
        <f t="shared" si="2"/>
        <v>591413</v>
      </c>
      <c r="H5" s="34">
        <f t="shared" si="0"/>
        <v>0.68960386832806397</v>
      </c>
      <c r="I5" s="55">
        <f t="shared" si="1"/>
        <v>79.748247033441203</v>
      </c>
    </row>
  </sheetData>
  <mergeCells count="2">
    <mergeCell ref="B1:D1"/>
    <mergeCell ref="E1:I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1"/>
  <sheetViews>
    <sheetView workbookViewId="0">
      <selection activeCell="J13" sqref="J13"/>
    </sheetView>
  </sheetViews>
  <sheetFormatPr defaultRowHeight="13.5"/>
  <cols>
    <col min="3" max="3" width="14.125" customWidth="1"/>
    <col min="4" max="4" width="15.125" customWidth="1"/>
    <col min="5" max="5" width="14" customWidth="1"/>
    <col min="6" max="6" width="13.625" customWidth="1"/>
    <col min="7" max="7" width="10.875" bestFit="1" customWidth="1"/>
    <col min="8" max="8" width="14.25" customWidth="1"/>
    <col min="9" max="9" width="10.875" customWidth="1"/>
    <col min="11" max="11" width="10.875" bestFit="1" customWidth="1"/>
    <col min="14" max="14" width="9.875" customWidth="1"/>
    <col min="15" max="15" width="9.5" bestFit="1" customWidth="1"/>
    <col min="16" max="16" width="10.125" customWidth="1"/>
  </cols>
  <sheetData>
    <row r="1" spans="1:32" s="19" customFormat="1">
      <c r="A1" s="187" t="s">
        <v>0</v>
      </c>
      <c r="B1" s="173" t="s">
        <v>6</v>
      </c>
      <c r="C1" s="168" t="s">
        <v>54</v>
      </c>
      <c r="D1" s="168"/>
      <c r="E1" s="168" t="s">
        <v>53</v>
      </c>
      <c r="F1" s="168"/>
      <c r="G1" s="168"/>
      <c r="H1" s="175" t="s">
        <v>71</v>
      </c>
      <c r="I1" s="176"/>
      <c r="J1" s="176"/>
      <c r="K1" s="177"/>
      <c r="L1" s="171" t="s">
        <v>48</v>
      </c>
      <c r="M1" s="172"/>
      <c r="N1" s="169" t="s">
        <v>99</v>
      </c>
      <c r="O1" s="170"/>
      <c r="P1" s="170"/>
      <c r="Q1" s="17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  <c r="AF1" s="20"/>
    </row>
    <row r="2" spans="1:32" s="21" customFormat="1" ht="46.5" customHeight="1">
      <c r="A2" s="188"/>
      <c r="B2" s="174"/>
      <c r="C2" s="16" t="s">
        <v>43</v>
      </c>
      <c r="D2" s="17" t="s">
        <v>55</v>
      </c>
      <c r="E2" s="16" t="s">
        <v>44</v>
      </c>
      <c r="F2" s="17" t="s">
        <v>45</v>
      </c>
      <c r="G2" s="17" t="s">
        <v>51</v>
      </c>
      <c r="H2" s="111" t="s">
        <v>89</v>
      </c>
      <c r="I2" s="74" t="s">
        <v>70</v>
      </c>
      <c r="J2" s="74" t="s">
        <v>72</v>
      </c>
      <c r="K2" s="74" t="s">
        <v>70</v>
      </c>
      <c r="L2" s="16" t="s">
        <v>47</v>
      </c>
      <c r="M2" s="131" t="s">
        <v>52</v>
      </c>
      <c r="N2" s="96" t="s">
        <v>101</v>
      </c>
      <c r="O2" s="153" t="s">
        <v>106</v>
      </c>
      <c r="P2" s="141" t="s">
        <v>100</v>
      </c>
      <c r="Q2" s="154" t="s">
        <v>107</v>
      </c>
    </row>
    <row r="3" spans="1:32" s="106" customFormat="1" ht="15.75">
      <c r="A3" s="46" t="s">
        <v>2</v>
      </c>
      <c r="B3" s="29">
        <f>'ca-statistics-1'!G3</f>
        <v>21427</v>
      </c>
      <c r="C3" s="32">
        <v>12612</v>
      </c>
      <c r="D3" s="35">
        <f>C3/B3</f>
        <v>0.58860316423204373</v>
      </c>
      <c r="E3" s="32">
        <v>16383</v>
      </c>
      <c r="F3" s="29">
        <f>B3-E3</f>
        <v>5044</v>
      </c>
      <c r="G3" s="18">
        <f>E3/B3</f>
        <v>0.76459607037849442</v>
      </c>
      <c r="H3" s="112">
        <f>'ca-statistics-3'!E3</f>
        <v>293</v>
      </c>
      <c r="I3" s="113">
        <f>H3/B3</f>
        <v>1.3674336117981986E-2</v>
      </c>
      <c r="J3" s="114">
        <f>'ca-statistics-3'!K3</f>
        <v>64</v>
      </c>
      <c r="K3" s="115">
        <f>J3/B3</f>
        <v>2.9868857049516963E-3</v>
      </c>
      <c r="L3" s="110">
        <v>110</v>
      </c>
      <c r="M3" s="18">
        <f>L3/B3</f>
        <v>5.1337098053857279E-3</v>
      </c>
      <c r="N3" s="109">
        <v>2436</v>
      </c>
      <c r="O3" s="108">
        <f>N3/F3</f>
        <v>0.48295003965107058</v>
      </c>
      <c r="P3" s="149">
        <v>811</v>
      </c>
      <c r="Q3" s="155">
        <f>P3/N3</f>
        <v>0.33292282430213466</v>
      </c>
    </row>
    <row r="4" spans="1:32" s="107" customFormat="1" ht="15.75">
      <c r="A4" s="47" t="s">
        <v>3</v>
      </c>
      <c r="B4" s="31">
        <f>'ca-statistics-1'!G4</f>
        <v>569986</v>
      </c>
      <c r="C4" s="36">
        <v>344790</v>
      </c>
      <c r="D4" s="35">
        <f>C4/B4</f>
        <v>0.60490959427073643</v>
      </c>
      <c r="E4" s="36">
        <v>450691</v>
      </c>
      <c r="F4" s="29">
        <f>B4-E4</f>
        <v>119295</v>
      </c>
      <c r="G4" s="18">
        <f>E4/B4</f>
        <v>0.79070538574631655</v>
      </c>
      <c r="H4" s="109">
        <f>'ca-statistics-3'!E4</f>
        <v>9563</v>
      </c>
      <c r="I4" s="108">
        <f t="shared" ref="I4:I5" si="0">H4/B4</f>
        <v>1.6777605063984027E-2</v>
      </c>
      <c r="J4" s="86">
        <f>'ca-statistics-3'!K4</f>
        <v>6007</v>
      </c>
      <c r="K4" s="18">
        <f>J4/B4</f>
        <v>1.0538855340306604E-2</v>
      </c>
      <c r="L4" s="36">
        <v>3487</v>
      </c>
      <c r="M4" s="18">
        <f>L4/B4</f>
        <v>6.1176941188029179E-3</v>
      </c>
      <c r="N4" s="152">
        <v>26462</v>
      </c>
      <c r="O4" s="108">
        <f t="shared" ref="O4:O5" si="1">N4/F4</f>
        <v>0.22181985833438114</v>
      </c>
      <c r="P4" s="150">
        <v>4309</v>
      </c>
      <c r="Q4" s="155">
        <f t="shared" ref="Q4:Q5" si="2">P4/N4</f>
        <v>0.16283727609402163</v>
      </c>
    </row>
    <row r="5" spans="1:32" s="106" customFormat="1" ht="15.75">
      <c r="A5" s="48" t="s">
        <v>4</v>
      </c>
      <c r="B5" s="26">
        <f t="shared" ref="B5" si="3">SUM(B3:B4)</f>
        <v>591413</v>
      </c>
      <c r="C5" s="37">
        <f>SUM(C3:C4)</f>
        <v>357402</v>
      </c>
      <c r="D5" s="44">
        <f>C5/B5</f>
        <v>0.60431880935995663</v>
      </c>
      <c r="E5" s="25">
        <f>SUM(E3:E4)</f>
        <v>467074</v>
      </c>
      <c r="F5" s="26">
        <f>SUM(F3:F4)</f>
        <v>124339</v>
      </c>
      <c r="G5" s="44">
        <f>E5/B5</f>
        <v>0.78975944052633273</v>
      </c>
      <c r="H5" s="25">
        <f t="shared" ref="H5" si="4">SUM(H3:H4)</f>
        <v>9856</v>
      </c>
      <c r="I5" s="116">
        <f t="shared" si="0"/>
        <v>1.6665173068566297E-2</v>
      </c>
      <c r="J5" s="26">
        <f>SUM(J3:J4)</f>
        <v>6071</v>
      </c>
      <c r="K5" s="38">
        <f>J5/B5</f>
        <v>1.0265246113967735E-2</v>
      </c>
      <c r="L5" s="45">
        <f>SUM(L3:L4)</f>
        <v>3597</v>
      </c>
      <c r="M5" s="44">
        <f>L5/B5</f>
        <v>6.0820441890861374E-3</v>
      </c>
      <c r="N5" s="124">
        <f>SUM(N3:N4)</f>
        <v>28898</v>
      </c>
      <c r="O5" s="116">
        <f t="shared" si="1"/>
        <v>0.23241299994370229</v>
      </c>
      <c r="P5" s="151">
        <f>SUM(P3:P4)</f>
        <v>5120</v>
      </c>
      <c r="Q5" s="156">
        <f t="shared" si="2"/>
        <v>0.17717489099591668</v>
      </c>
    </row>
    <row r="6" spans="1:32">
      <c r="D6" s="18"/>
    </row>
    <row r="11" spans="1:32" s="118" customFormat="1" ht="13.5" customHeight="1">
      <c r="A11" s="178" t="s">
        <v>0</v>
      </c>
      <c r="B11" s="180" t="s">
        <v>96</v>
      </c>
      <c r="C11" s="181"/>
      <c r="D11" s="181"/>
      <c r="E11" s="182" t="s">
        <v>90</v>
      </c>
      <c r="F11" s="183"/>
      <c r="G11" s="184"/>
      <c r="H11" s="185" t="s">
        <v>105</v>
      </c>
      <c r="I11" s="186"/>
    </row>
    <row r="12" spans="1:32" s="21" customFormat="1" ht="12" customHeight="1">
      <c r="A12" s="179"/>
      <c r="B12" s="121" t="s">
        <v>93</v>
      </c>
      <c r="C12" s="93" t="s">
        <v>94</v>
      </c>
      <c r="D12" s="93" t="s">
        <v>95</v>
      </c>
      <c r="E12" s="123" t="s">
        <v>97</v>
      </c>
      <c r="F12" s="119" t="s">
        <v>91</v>
      </c>
      <c r="G12" s="104" t="s">
        <v>92</v>
      </c>
      <c r="H12" s="103" t="s">
        <v>36</v>
      </c>
      <c r="I12" s="104" t="s">
        <v>100</v>
      </c>
    </row>
    <row r="13" spans="1:32" ht="15.75">
      <c r="A13" s="60" t="s">
        <v>2</v>
      </c>
      <c r="B13" s="120">
        <f>B3</f>
        <v>21427</v>
      </c>
      <c r="C13" s="23" t="str">
        <f>TEXT(E3,"#,##0")&amp;" ("&amp;ROUND(G3,3)*100&amp;"%)"</f>
        <v>16,383 (76.5%)</v>
      </c>
      <c r="D13" s="23" t="str">
        <f>TEXT(F3,"#,##0")&amp;" ("&amp;ROUND(1-G3,3)*100&amp;"%)"</f>
        <v>5,044 (23.5%)</v>
      </c>
      <c r="E13" s="32" t="str">
        <f>TEXT(B3-H3-J3,"#,##0")&amp;" ("&amp;ROUND((B3-H3-J3)/B3,3)*100&amp;"%)"</f>
        <v>21,070 (98.3%)</v>
      </c>
      <c r="F13" s="23" t="str">
        <f>TEXT(H3,"#,##0")&amp;" ("&amp;ROUND(I3,3)*100&amp;"%)"</f>
        <v>293 (1.4%)</v>
      </c>
      <c r="G13" s="57" t="str">
        <f>TEXT(J3,"#,##0")&amp;" ("&amp;ROUND(K3,3)*100&amp;"%)"</f>
        <v>64 (0.3%)</v>
      </c>
      <c r="H13" s="23" t="str">
        <f>TEXT(N3,"#,##0")&amp;" ("&amp;ROUND(O3,3)*100&amp;"%)"</f>
        <v>2,436 (48.3%)</v>
      </c>
      <c r="I13" s="57" t="str">
        <f>TEXT(P3,"#,##0")&amp;" ("&amp;ROUND(Q3,3)*100&amp;"%)"</f>
        <v>811 (33.3%)</v>
      </c>
    </row>
    <row r="14" spans="1:32" s="8" customFormat="1" ht="15.75">
      <c r="A14" s="56" t="s">
        <v>3</v>
      </c>
      <c r="B14" s="36">
        <f>B4</f>
        <v>569986</v>
      </c>
      <c r="C14" s="23" t="str">
        <f>TEXT(E4,"#,##0")&amp;" ("&amp;ROUND(G4,3)*100&amp;"%)"</f>
        <v>450,691 (79.1%)</v>
      </c>
      <c r="D14" s="23" t="str">
        <f>TEXT(F4,"#,##0")&amp;" ("&amp;ROUND(1-G4,3)*100&amp;"%)"</f>
        <v>119,295 (20.9%)</v>
      </c>
      <c r="E14" s="32" t="str">
        <f t="shared" ref="E14:E15" si="5">TEXT(B4-H4-J4,"#,##0")&amp;" ("&amp;ROUND((B4-H4-J4)/B4,3)*100&amp;"%)"</f>
        <v>554,416 (97.3%)</v>
      </c>
      <c r="F14" s="23" t="str">
        <f>TEXT(H4,"#,##0")&amp;" ("&amp;ROUND(I4,3)*100&amp;"%)"</f>
        <v>9,563 (1.7%)</v>
      </c>
      <c r="G14" s="57" t="str">
        <f>TEXT(J4,"#,##0")&amp;" ("&amp;ROUND(K4,3)*100&amp;"%)"</f>
        <v>6,007 (1.1%)</v>
      </c>
      <c r="H14" s="23" t="str">
        <f t="shared" ref="H14:H15" si="6">TEXT(N4,"#,##0")&amp;" ("&amp;ROUND(O4,3)*100&amp;"%)"</f>
        <v>26,462 (22.2%)</v>
      </c>
      <c r="I14" s="57" t="str">
        <f t="shared" ref="I14:I15" si="7">TEXT(P4,"#,##0")&amp;" ("&amp;ROUND(Q4,3)*100&amp;"%)"</f>
        <v>4,309 (16.3%)</v>
      </c>
    </row>
    <row r="15" spans="1:32" ht="15.75">
      <c r="A15" s="58" t="s">
        <v>4</v>
      </c>
      <c r="B15" s="25">
        <f t="shared" ref="B15" si="8">SUM(B13:B14)</f>
        <v>591413</v>
      </c>
      <c r="C15" s="59" t="str">
        <f>TEXT(E5,"#,##0")&amp;" ("&amp;ROUND(G5,3)*100&amp;"%)"</f>
        <v>467,074 (79%)</v>
      </c>
      <c r="D15" s="59" t="str">
        <f>TEXT(F5,"#,##0")&amp;" ("&amp;ROUND(1-G5,3)*100&amp;"%)"</f>
        <v>124,339 (21%)</v>
      </c>
      <c r="E15" s="122" t="str">
        <f t="shared" si="5"/>
        <v>575,486 (97.3%)</v>
      </c>
      <c r="F15" s="59" t="str">
        <f>TEXT(H5,"#,##0")&amp;" ("&amp;ROUND(I5,3)*100&amp;"%)"</f>
        <v>9,856 (1.7%)</v>
      </c>
      <c r="G15" s="117" t="str">
        <f>TEXT(J5,"#,##0")&amp;" ("&amp;ROUND(K5,3)*100&amp;"%)"</f>
        <v>6,071 (1%)</v>
      </c>
      <c r="H15" s="157" t="str">
        <f t="shared" si="6"/>
        <v>28,898 (23.2%)</v>
      </c>
      <c r="I15" s="148" t="str">
        <f t="shared" si="7"/>
        <v>5,120 (17.7%)</v>
      </c>
    </row>
    <row r="18" spans="1:4" s="21" customFormat="1" ht="12" customHeight="1">
      <c r="A18" s="147" t="s">
        <v>0</v>
      </c>
      <c r="B18" s="158" t="s">
        <v>34</v>
      </c>
      <c r="C18" s="129" t="s">
        <v>98</v>
      </c>
      <c r="D18" s="130" t="s">
        <v>48</v>
      </c>
    </row>
    <row r="19" spans="1:4" ht="15.75">
      <c r="A19" s="60" t="s">
        <v>2</v>
      </c>
      <c r="B19" s="159">
        <f>B3</f>
        <v>21427</v>
      </c>
      <c r="C19" s="23" t="str">
        <f>TEXT(C3,"#,##0")&amp;" ("&amp;ROUND(D3,3)*100&amp;"%)"</f>
        <v>12,612 (58.9%)</v>
      </c>
      <c r="D19" s="57" t="str">
        <f>TEXT(L3,"#,##0")&amp;" ("&amp;ROUND(M3,3)*100&amp;"%)"</f>
        <v>110 (0.5%)</v>
      </c>
    </row>
    <row r="20" spans="1:4" s="8" customFormat="1" ht="15.75">
      <c r="A20" s="56" t="s">
        <v>3</v>
      </c>
      <c r="B20" s="160">
        <f>B4</f>
        <v>569986</v>
      </c>
      <c r="C20" s="23" t="str">
        <f>TEXT(C4,"#,##0")&amp;" ("&amp;ROUND(D4,3)*100&amp;"%)"</f>
        <v>344,790 (60.5%)</v>
      </c>
      <c r="D20" s="57" t="str">
        <f t="shared" ref="D20:D21" si="9">TEXT(L4,"#,##0")&amp;" ("&amp;ROUND(M4,3)*100&amp;"%)"</f>
        <v>3,487 (0.6%)</v>
      </c>
    </row>
    <row r="21" spans="1:4" ht="15.75">
      <c r="A21" s="58" t="s">
        <v>4</v>
      </c>
      <c r="B21" s="161">
        <f>SUM(B19:B20)</f>
        <v>591413</v>
      </c>
      <c r="C21" s="59" t="str">
        <f>TEXT(C5,"#,##0")&amp;" ("&amp;ROUND(D5,3)*100&amp;"%)"</f>
        <v>357,402 (60.4%)</v>
      </c>
      <c r="D21" s="117" t="str">
        <f t="shared" si="9"/>
        <v>3,597 (0.6%)</v>
      </c>
    </row>
  </sheetData>
  <mergeCells count="11">
    <mergeCell ref="N1:Q1"/>
    <mergeCell ref="L1:M1"/>
    <mergeCell ref="B1:B2"/>
    <mergeCell ref="H1:K1"/>
    <mergeCell ref="A11:A12"/>
    <mergeCell ref="B11:D11"/>
    <mergeCell ref="E11:G11"/>
    <mergeCell ref="H11:I11"/>
    <mergeCell ref="A1:A2"/>
    <mergeCell ref="C1:D1"/>
    <mergeCell ref="E1:G1"/>
  </mergeCells>
  <phoneticPr fontId="1" type="noConversion"/>
  <conditionalFormatting sqref="C19:D21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{95DDB220-BCC4-4901-8A1F-D529734CBAAB}</x14:id>
        </ext>
      </extLst>
    </cfRule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5DDB220-BCC4-4901-8A1F-D529734CBAA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C19:D21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4"/>
  <sheetViews>
    <sheetView workbookViewId="0">
      <selection activeCell="E4" sqref="E4"/>
    </sheetView>
  </sheetViews>
  <sheetFormatPr defaultRowHeight="13.5"/>
  <cols>
    <col min="3" max="3" width="7.625" customWidth="1"/>
    <col min="4" max="4" width="14.125" customWidth="1"/>
    <col min="5" max="5" width="15.125" customWidth="1"/>
    <col min="6" max="6" width="14" customWidth="1"/>
    <col min="7" max="7" width="13.625" customWidth="1"/>
    <col min="8" max="8" width="10.875" bestFit="1" customWidth="1"/>
    <col min="10" max="10" width="10.875" bestFit="1" customWidth="1"/>
  </cols>
  <sheetData>
    <row r="1" spans="1:31" s="19" customFormat="1">
      <c r="A1" s="187" t="s">
        <v>0</v>
      </c>
      <c r="B1" s="173" t="s">
        <v>6</v>
      </c>
      <c r="C1" s="189" t="s">
        <v>69</v>
      </c>
      <c r="D1" s="169" t="s">
        <v>65</v>
      </c>
      <c r="E1" s="170"/>
      <c r="F1" s="170"/>
      <c r="G1" s="170"/>
      <c r="H1" s="170"/>
      <c r="I1" s="170"/>
      <c r="J1" s="170"/>
      <c r="K1" s="17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20"/>
      <c r="AE1" s="20"/>
    </row>
    <row r="2" spans="1:31" s="21" customFormat="1" ht="46.5" customHeight="1">
      <c r="A2" s="188"/>
      <c r="B2" s="174"/>
      <c r="C2" s="174"/>
      <c r="D2" s="63" t="s">
        <v>66</v>
      </c>
      <c r="E2" s="63">
        <v>1</v>
      </c>
      <c r="F2" s="63">
        <v>2</v>
      </c>
      <c r="G2" s="63">
        <v>3</v>
      </c>
      <c r="H2" s="63">
        <v>4</v>
      </c>
      <c r="I2" s="63">
        <v>5</v>
      </c>
      <c r="J2" s="63" t="s">
        <v>67</v>
      </c>
      <c r="K2" s="64" t="s">
        <v>68</v>
      </c>
    </row>
    <row r="3" spans="1:31" ht="15.75">
      <c r="A3" s="46" t="s">
        <v>2</v>
      </c>
      <c r="B3" s="29">
        <f>'ca-statistics-1'!G3</f>
        <v>21427</v>
      </c>
      <c r="C3" s="29">
        <f>'ca-statistics-2'!F3</f>
        <v>5044</v>
      </c>
      <c r="D3" s="65">
        <f>[1]statistics!$AA$17</f>
        <v>357</v>
      </c>
      <c r="E3" s="65">
        <f>[2]statistics!$AA$17</f>
        <v>293</v>
      </c>
      <c r="F3" s="65">
        <f>[3]statistics!$AA$17</f>
        <v>16</v>
      </c>
      <c r="G3" s="65">
        <f>[4]statistics!$AA$17</f>
        <v>10</v>
      </c>
      <c r="H3" s="65">
        <f>[5]statistics!$AA$17</f>
        <v>7</v>
      </c>
      <c r="I3" s="65">
        <f>[6]statistics!$AA$17</f>
        <v>25</v>
      </c>
      <c r="J3" s="68">
        <f>[7]statistics!$AA$17</f>
        <v>6</v>
      </c>
      <c r="K3" s="71">
        <f>SUM(F3:J3)</f>
        <v>64</v>
      </c>
      <c r="L3" s="66">
        <f>K3/B3</f>
        <v>2.9868857049516963E-3</v>
      </c>
      <c r="M3" s="66">
        <f>K3/C3</f>
        <v>1.2688342585249802E-2</v>
      </c>
    </row>
    <row r="4" spans="1:31" s="8" customFormat="1" ht="15.75">
      <c r="A4" s="47" t="s">
        <v>3</v>
      </c>
      <c r="B4" s="31">
        <f>'ca-statistics-1'!G4</f>
        <v>569986</v>
      </c>
      <c r="C4" s="29">
        <f>'ca-statistics-2'!F4</f>
        <v>119295</v>
      </c>
      <c r="D4" s="65">
        <f>[8]statistics!$AA$48</f>
        <v>15570</v>
      </c>
      <c r="E4" s="65">
        <f>[9]statistics!$AA$48</f>
        <v>9563</v>
      </c>
      <c r="F4" s="65">
        <f>[10]statistics!$AA$48</f>
        <v>844</v>
      </c>
      <c r="G4" s="65">
        <f>[11]statistics!$AA$48</f>
        <v>639</v>
      </c>
      <c r="H4" s="65">
        <f>[12]statistics!$AA$48</f>
        <v>77</v>
      </c>
      <c r="I4" s="65">
        <f>[13]statistics!$AA$48</f>
        <v>83</v>
      </c>
      <c r="J4" s="69">
        <f>[14]statistics!$AA$48</f>
        <v>4364</v>
      </c>
      <c r="K4" s="72">
        <f t="shared" ref="K4:K5" si="0">SUM(F4:J4)</f>
        <v>6007</v>
      </c>
      <c r="L4" s="66">
        <f t="shared" ref="L4:L5" si="1">K4/B4</f>
        <v>1.0538855340306604E-2</v>
      </c>
      <c r="M4" s="66">
        <f t="shared" ref="M4:M5" si="2">K4/C4</f>
        <v>5.0354164047110107E-2</v>
      </c>
    </row>
    <row r="5" spans="1:31" ht="15.75">
      <c r="A5" s="48" t="s">
        <v>4</v>
      </c>
      <c r="B5" s="26">
        <f t="shared" ref="B5:C5" si="3">SUM(B3:B4)</f>
        <v>591413</v>
      </c>
      <c r="C5" s="26">
        <f t="shared" si="3"/>
        <v>124339</v>
      </c>
      <c r="D5" s="37">
        <f>SUM(D3:D4)</f>
        <v>15927</v>
      </c>
      <c r="E5" s="37">
        <f t="shared" ref="E5:J5" si="4">SUM(E3:E4)</f>
        <v>9856</v>
      </c>
      <c r="F5" s="37">
        <f t="shared" si="4"/>
        <v>860</v>
      </c>
      <c r="G5" s="37">
        <f t="shared" si="4"/>
        <v>649</v>
      </c>
      <c r="H5" s="37">
        <f t="shared" si="4"/>
        <v>84</v>
      </c>
      <c r="I5" s="37">
        <f t="shared" si="4"/>
        <v>108</v>
      </c>
      <c r="J5" s="70">
        <f t="shared" si="4"/>
        <v>4370</v>
      </c>
      <c r="K5" s="73">
        <f t="shared" si="0"/>
        <v>6071</v>
      </c>
      <c r="L5" s="66">
        <f t="shared" si="1"/>
        <v>1.0265246113967735E-2</v>
      </c>
      <c r="M5" s="66">
        <f t="shared" si="2"/>
        <v>4.8826192908098025E-2</v>
      </c>
    </row>
    <row r="6" spans="1:31">
      <c r="D6" s="67">
        <f>D5/$B$5</f>
        <v>2.6930419182534034E-2</v>
      </c>
      <c r="E6" s="67">
        <f t="shared" ref="E6:K6" si="5">E5/$B$5</f>
        <v>1.6665173068566297E-2</v>
      </c>
      <c r="F6" s="67">
        <f t="shared" si="5"/>
        <v>1.4541445656419457E-3</v>
      </c>
      <c r="G6" s="67">
        <f t="shared" si="5"/>
        <v>1.0973718873274682E-3</v>
      </c>
      <c r="H6" s="67">
        <f t="shared" si="5"/>
        <v>1.4203272501619004E-4</v>
      </c>
      <c r="I6" s="67">
        <f t="shared" si="5"/>
        <v>1.8261350359224433E-4</v>
      </c>
      <c r="J6" s="67">
        <f t="shared" si="5"/>
        <v>7.3890834323898863E-3</v>
      </c>
      <c r="K6" s="67">
        <f t="shared" si="5"/>
        <v>1.0265246113967735E-2</v>
      </c>
    </row>
    <row r="7" spans="1:31">
      <c r="D7" s="67">
        <f>D5/$C$5</f>
        <v>0.12809335767538746</v>
      </c>
      <c r="E7" s="67">
        <f t="shared" ref="E7:K7" si="6">E5/$C$5</f>
        <v>7.9267164767289428E-2</v>
      </c>
      <c r="F7" s="67">
        <f t="shared" si="6"/>
        <v>6.9165748477951405E-3</v>
      </c>
      <c r="G7" s="67">
        <f t="shared" si="6"/>
        <v>5.2196012514174961E-3</v>
      </c>
      <c r="H7" s="67">
        <f t="shared" si="6"/>
        <v>6.7557242699394394E-4</v>
      </c>
      <c r="I7" s="67">
        <f t="shared" si="6"/>
        <v>8.6859312042078507E-4</v>
      </c>
      <c r="J7" s="67">
        <f t="shared" si="6"/>
        <v>3.5145851261470656E-2</v>
      </c>
      <c r="K7" s="67">
        <f t="shared" si="6"/>
        <v>4.8826192908098025E-2</v>
      </c>
    </row>
    <row r="14" spans="1:31">
      <c r="J14">
        <f>1739+632</f>
        <v>2371</v>
      </c>
      <c r="K14">
        <v>3</v>
      </c>
    </row>
  </sheetData>
  <mergeCells count="4">
    <mergeCell ref="A1:A2"/>
    <mergeCell ref="B1:B2"/>
    <mergeCell ref="D1:K1"/>
    <mergeCell ref="C1:C2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workbookViewId="0">
      <selection activeCell="M14" sqref="M14"/>
    </sheetView>
  </sheetViews>
  <sheetFormatPr defaultRowHeight="13.5"/>
  <sheetData>
    <row r="1" spans="1:9" ht="27" customHeight="1" thickBot="1">
      <c r="A1" s="190" t="s">
        <v>7</v>
      </c>
      <c r="B1" s="192" t="s">
        <v>1</v>
      </c>
      <c r="C1" s="193"/>
      <c r="D1" s="193"/>
      <c r="E1" s="194"/>
      <c r="F1" s="192" t="s">
        <v>8</v>
      </c>
      <c r="G1" s="193"/>
      <c r="H1" s="193"/>
      <c r="I1" s="194"/>
    </row>
    <row r="2" spans="1:9" ht="27.75" thickBot="1">
      <c r="A2" s="191"/>
      <c r="B2" s="5" t="s">
        <v>4</v>
      </c>
      <c r="C2" s="5" t="s">
        <v>9</v>
      </c>
      <c r="D2" s="5" t="s">
        <v>10</v>
      </c>
      <c r="E2" s="5" t="s">
        <v>11</v>
      </c>
      <c r="F2" s="5" t="s">
        <v>12</v>
      </c>
      <c r="G2" s="5" t="s">
        <v>13</v>
      </c>
      <c r="H2" s="5" t="s">
        <v>14</v>
      </c>
      <c r="I2" s="5" t="s">
        <v>15</v>
      </c>
    </row>
    <row r="3" spans="1:9" ht="14.25" thickBot="1">
      <c r="A3" s="1" t="s">
        <v>16</v>
      </c>
      <c r="B3" s="2">
        <v>8</v>
      </c>
      <c r="C3" s="2">
        <v>8</v>
      </c>
      <c r="D3" s="2">
        <v>8</v>
      </c>
      <c r="E3" s="2">
        <v>8</v>
      </c>
      <c r="F3" s="4">
        <v>4</v>
      </c>
      <c r="G3" s="4">
        <v>3</v>
      </c>
      <c r="H3" s="4">
        <v>2</v>
      </c>
      <c r="I3" s="7">
        <f>F3/E3</f>
        <v>0.5</v>
      </c>
    </row>
    <row r="4" spans="1:9" ht="14.25" thickBot="1">
      <c r="A4" s="1" t="s">
        <v>17</v>
      </c>
      <c r="B4" s="2">
        <v>678</v>
      </c>
      <c r="C4" s="2">
        <v>630</v>
      </c>
      <c r="D4" s="2">
        <v>200</v>
      </c>
      <c r="E4" s="2">
        <v>112</v>
      </c>
      <c r="F4" s="4">
        <v>59</v>
      </c>
      <c r="G4" s="4">
        <v>50</v>
      </c>
      <c r="H4" s="4">
        <v>25</v>
      </c>
      <c r="I4" s="7">
        <f t="shared" ref="I4:I14" si="0">F4/E4</f>
        <v>0.5267857142857143</v>
      </c>
    </row>
    <row r="5" spans="1:9" ht="14.25" thickBot="1">
      <c r="A5" s="1" t="s">
        <v>18</v>
      </c>
      <c r="B5" s="2">
        <v>45</v>
      </c>
      <c r="C5" s="2">
        <v>1</v>
      </c>
      <c r="D5" s="2">
        <v>1</v>
      </c>
      <c r="E5" s="2">
        <v>0</v>
      </c>
      <c r="F5" s="4">
        <v>0</v>
      </c>
      <c r="G5" s="4">
        <v>0</v>
      </c>
      <c r="H5" s="4">
        <v>0</v>
      </c>
      <c r="I5" s="7" t="s">
        <v>56</v>
      </c>
    </row>
    <row r="6" spans="1:9" ht="14.25" thickBot="1">
      <c r="A6" s="1" t="s">
        <v>19</v>
      </c>
      <c r="B6" s="2">
        <v>720</v>
      </c>
      <c r="C6" s="2">
        <v>692</v>
      </c>
      <c r="D6" s="2">
        <v>358</v>
      </c>
      <c r="E6" s="2">
        <v>256</v>
      </c>
      <c r="F6" s="4">
        <v>130</v>
      </c>
      <c r="G6" s="4">
        <v>89</v>
      </c>
      <c r="H6" s="4">
        <v>79</v>
      </c>
      <c r="I6" s="7">
        <f t="shared" si="0"/>
        <v>0.5078125</v>
      </c>
    </row>
    <row r="7" spans="1:9" ht="14.25" thickBot="1">
      <c r="A7" s="1" t="s">
        <v>20</v>
      </c>
      <c r="B7" s="2">
        <v>26</v>
      </c>
      <c r="C7" s="2">
        <v>19</v>
      </c>
      <c r="D7" s="2">
        <v>18</v>
      </c>
      <c r="E7" s="2">
        <v>11</v>
      </c>
      <c r="F7" s="4">
        <v>5</v>
      </c>
      <c r="G7" s="4">
        <v>4</v>
      </c>
      <c r="H7" s="4">
        <v>2</v>
      </c>
      <c r="I7" s="7">
        <f t="shared" si="0"/>
        <v>0.45454545454545453</v>
      </c>
    </row>
    <row r="8" spans="1:9" ht="14.25" thickBot="1">
      <c r="A8" s="1" t="s">
        <v>21</v>
      </c>
      <c r="B8" s="2">
        <v>588</v>
      </c>
      <c r="C8" s="2">
        <v>554</v>
      </c>
      <c r="D8" s="2">
        <v>282</v>
      </c>
      <c r="E8" s="2">
        <v>221</v>
      </c>
      <c r="F8" s="4">
        <v>98</v>
      </c>
      <c r="G8" s="4">
        <v>73</v>
      </c>
      <c r="H8" s="4">
        <v>48</v>
      </c>
      <c r="I8" s="7">
        <f t="shared" si="0"/>
        <v>0.4434389140271493</v>
      </c>
    </row>
    <row r="9" spans="1:9" ht="14.25" thickBot="1">
      <c r="A9" s="1" t="s">
        <v>22</v>
      </c>
      <c r="B9" s="2">
        <v>576</v>
      </c>
      <c r="C9" s="2">
        <v>534</v>
      </c>
      <c r="D9" s="2">
        <v>277</v>
      </c>
      <c r="E9" s="2">
        <v>181</v>
      </c>
      <c r="F9" s="4">
        <v>66</v>
      </c>
      <c r="G9" s="4">
        <v>46</v>
      </c>
      <c r="H9" s="4">
        <v>32</v>
      </c>
      <c r="I9" s="7">
        <f t="shared" si="0"/>
        <v>0.36464088397790057</v>
      </c>
    </row>
    <row r="10" spans="1:9" ht="14.25" thickBot="1">
      <c r="A10" s="1" t="s">
        <v>23</v>
      </c>
      <c r="B10" s="2">
        <v>699</v>
      </c>
      <c r="C10" s="2">
        <v>643</v>
      </c>
      <c r="D10" s="2">
        <v>278</v>
      </c>
      <c r="E10" s="2">
        <v>179</v>
      </c>
      <c r="F10" s="4">
        <v>79</v>
      </c>
      <c r="G10" s="4">
        <v>51</v>
      </c>
      <c r="H10" s="4">
        <v>47</v>
      </c>
      <c r="I10" s="7">
        <f t="shared" si="0"/>
        <v>0.44134078212290501</v>
      </c>
    </row>
    <row r="11" spans="1:9" ht="14.25" thickBot="1">
      <c r="A11" s="1" t="s">
        <v>24</v>
      </c>
      <c r="B11" s="2">
        <v>13</v>
      </c>
      <c r="C11" s="2">
        <v>0</v>
      </c>
      <c r="D11" s="2">
        <v>0</v>
      </c>
      <c r="E11" s="2">
        <v>0</v>
      </c>
      <c r="F11" s="4">
        <v>0</v>
      </c>
      <c r="G11" s="4">
        <v>0</v>
      </c>
      <c r="H11" s="4">
        <v>0</v>
      </c>
      <c r="I11" s="7" t="s">
        <v>27</v>
      </c>
    </row>
    <row r="12" spans="1:9" ht="14.25" thickBot="1">
      <c r="A12" s="1" t="s">
        <v>25</v>
      </c>
      <c r="B12" s="2">
        <v>679</v>
      </c>
      <c r="C12" s="2">
        <v>651</v>
      </c>
      <c r="D12" s="2">
        <v>190</v>
      </c>
      <c r="E12" s="2">
        <v>94</v>
      </c>
      <c r="F12" s="4">
        <v>39</v>
      </c>
      <c r="G12" s="4">
        <v>33</v>
      </c>
      <c r="H12" s="4">
        <v>17</v>
      </c>
      <c r="I12" s="7">
        <f t="shared" si="0"/>
        <v>0.41489361702127658</v>
      </c>
    </row>
    <row r="13" spans="1:9" ht="14.25" thickBot="1">
      <c r="A13" s="1" t="s">
        <v>26</v>
      </c>
      <c r="B13" s="2">
        <v>5</v>
      </c>
      <c r="C13" s="2">
        <v>5</v>
      </c>
      <c r="D13" s="2">
        <v>5</v>
      </c>
      <c r="E13" s="2">
        <v>4</v>
      </c>
      <c r="F13" s="4">
        <v>0</v>
      </c>
      <c r="G13" s="4">
        <v>0</v>
      </c>
      <c r="H13" s="4">
        <v>0</v>
      </c>
      <c r="I13" s="7">
        <f t="shared" si="0"/>
        <v>0</v>
      </c>
    </row>
    <row r="14" spans="1:9" ht="14.25" thickBot="1">
      <c r="A14" s="3" t="s">
        <v>4</v>
      </c>
      <c r="B14" s="6">
        <f>SUM(B3:B13)</f>
        <v>4037</v>
      </c>
      <c r="C14" s="6">
        <f t="shared" ref="C14:D14" si="1">SUM(C3:C13)</f>
        <v>3737</v>
      </c>
      <c r="D14" s="6">
        <f t="shared" si="1"/>
        <v>1617</v>
      </c>
      <c r="E14" s="6">
        <f t="shared" ref="E14" si="2">SUM(E3:E13)</f>
        <v>1066</v>
      </c>
      <c r="F14" s="6">
        <f t="shared" ref="F14" si="3">SUM(F3:F13)</f>
        <v>480</v>
      </c>
      <c r="G14" s="6">
        <f t="shared" ref="G14" si="4">SUM(G3:G13)</f>
        <v>349</v>
      </c>
      <c r="H14" s="6">
        <f t="shared" ref="H14" si="5">SUM(H3:H13)</f>
        <v>252</v>
      </c>
      <c r="I14" s="7">
        <f t="shared" si="0"/>
        <v>0.45028142589118197</v>
      </c>
    </row>
  </sheetData>
  <mergeCells count="3">
    <mergeCell ref="A1:A2"/>
    <mergeCell ref="B1:E1"/>
    <mergeCell ref="F1:I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>
      <selection activeCell="G11" sqref="G11"/>
    </sheetView>
  </sheetViews>
  <sheetFormatPr defaultRowHeight="13.5"/>
  <sheetData>
    <row r="1" spans="1:7">
      <c r="A1" s="15" t="s">
        <v>7</v>
      </c>
      <c r="B1" s="14" t="s">
        <v>5</v>
      </c>
      <c r="C1" s="14" t="s">
        <v>28</v>
      </c>
      <c r="D1" s="14" t="s">
        <v>29</v>
      </c>
      <c r="E1" s="14" t="s">
        <v>30</v>
      </c>
      <c r="F1" s="14" t="s">
        <v>31</v>
      </c>
      <c r="G1" s="14" t="s">
        <v>32</v>
      </c>
    </row>
    <row r="2" spans="1:7" ht="14.25" thickBot="1">
      <c r="A2" s="1" t="s">
        <v>16</v>
      </c>
      <c r="B2" s="2">
        <v>35</v>
      </c>
      <c r="C2" s="12">
        <v>24</v>
      </c>
      <c r="D2" s="9">
        <v>11</v>
      </c>
      <c r="E2" s="13">
        <v>8</v>
      </c>
      <c r="F2" s="13">
        <v>3</v>
      </c>
      <c r="G2" s="12">
        <f>E2+F2-D2</f>
        <v>0</v>
      </c>
    </row>
    <row r="3" spans="1:7" ht="14.25" thickBot="1">
      <c r="A3" s="1" t="s">
        <v>17</v>
      </c>
      <c r="B3" s="9">
        <v>2495</v>
      </c>
      <c r="C3" s="12">
        <v>1942</v>
      </c>
      <c r="D3" s="9">
        <v>553</v>
      </c>
      <c r="E3" s="13">
        <v>458</v>
      </c>
      <c r="F3" s="13">
        <v>106</v>
      </c>
      <c r="G3" s="12">
        <f t="shared" ref="G3:G12" si="0">E3+F3-D3</f>
        <v>11</v>
      </c>
    </row>
    <row r="4" spans="1:7" ht="14.25" thickBot="1">
      <c r="A4" s="1" t="s">
        <v>18</v>
      </c>
      <c r="B4" s="9">
        <v>0</v>
      </c>
      <c r="C4" s="12">
        <v>0</v>
      </c>
      <c r="D4" s="9">
        <v>0</v>
      </c>
      <c r="E4" s="13">
        <v>0</v>
      </c>
      <c r="F4" s="13">
        <v>0</v>
      </c>
      <c r="G4" s="12">
        <f t="shared" si="0"/>
        <v>0</v>
      </c>
    </row>
    <row r="5" spans="1:7" ht="14.25" thickBot="1">
      <c r="A5" s="1" t="s">
        <v>19</v>
      </c>
      <c r="B5" s="9">
        <v>5778</v>
      </c>
      <c r="C5" s="12">
        <v>4688</v>
      </c>
      <c r="D5" s="9">
        <v>1090</v>
      </c>
      <c r="E5" s="13">
        <v>477</v>
      </c>
      <c r="F5" s="13">
        <v>647</v>
      </c>
      <c r="G5" s="12">
        <f t="shared" si="0"/>
        <v>34</v>
      </c>
    </row>
    <row r="6" spans="1:7" ht="14.25" thickBot="1">
      <c r="A6" s="1" t="s">
        <v>20</v>
      </c>
      <c r="B6" s="9">
        <v>294</v>
      </c>
      <c r="C6" s="12">
        <v>109</v>
      </c>
      <c r="D6" s="9">
        <v>185</v>
      </c>
      <c r="E6" s="13">
        <v>184</v>
      </c>
      <c r="F6" s="13">
        <v>127</v>
      </c>
      <c r="G6" s="12">
        <f t="shared" si="0"/>
        <v>126</v>
      </c>
    </row>
    <row r="7" spans="1:7" ht="14.25" thickBot="1">
      <c r="A7" s="1" t="s">
        <v>21</v>
      </c>
      <c r="B7" s="9">
        <v>2410</v>
      </c>
      <c r="C7" s="12">
        <v>1701</v>
      </c>
      <c r="D7" s="9">
        <v>709</v>
      </c>
      <c r="E7" s="13">
        <v>422</v>
      </c>
      <c r="F7" s="13">
        <v>310</v>
      </c>
      <c r="G7" s="12">
        <f t="shared" si="0"/>
        <v>23</v>
      </c>
    </row>
    <row r="8" spans="1:7" ht="14.25" thickBot="1">
      <c r="A8" s="1" t="s">
        <v>22</v>
      </c>
      <c r="B8" s="9">
        <v>2412</v>
      </c>
      <c r="C8" s="12">
        <v>1803</v>
      </c>
      <c r="D8" s="9">
        <v>609</v>
      </c>
      <c r="E8" s="13">
        <v>522</v>
      </c>
      <c r="F8" s="13">
        <v>110</v>
      </c>
      <c r="G8" s="12">
        <f t="shared" si="0"/>
        <v>23</v>
      </c>
    </row>
    <row r="9" spans="1:7" ht="14.25" thickBot="1">
      <c r="A9" s="1" t="s">
        <v>23</v>
      </c>
      <c r="B9" s="9">
        <v>3456</v>
      </c>
      <c r="C9" s="12">
        <v>2834</v>
      </c>
      <c r="D9" s="9">
        <v>622</v>
      </c>
      <c r="E9" s="13">
        <v>437</v>
      </c>
      <c r="F9" s="13">
        <v>200</v>
      </c>
      <c r="G9" s="12">
        <f t="shared" si="0"/>
        <v>15</v>
      </c>
    </row>
    <row r="10" spans="1:7" ht="14.25" thickBot="1">
      <c r="A10" s="1" t="s">
        <v>24</v>
      </c>
      <c r="B10" s="9">
        <v>0</v>
      </c>
      <c r="C10" s="12">
        <v>0</v>
      </c>
      <c r="D10" s="9">
        <v>0</v>
      </c>
      <c r="E10" s="13">
        <v>0</v>
      </c>
      <c r="F10" s="13">
        <v>0</v>
      </c>
      <c r="G10" s="12">
        <f t="shared" si="0"/>
        <v>0</v>
      </c>
    </row>
    <row r="11" spans="1:7" ht="14.25" thickBot="1">
      <c r="A11" s="1" t="s">
        <v>25</v>
      </c>
      <c r="B11" s="9">
        <v>1692</v>
      </c>
      <c r="C11" s="12">
        <v>1304</v>
      </c>
      <c r="D11" s="9">
        <v>388</v>
      </c>
      <c r="E11" s="13">
        <v>325</v>
      </c>
      <c r="F11" s="13">
        <v>66</v>
      </c>
      <c r="G11" s="12">
        <f t="shared" si="0"/>
        <v>3</v>
      </c>
    </row>
    <row r="12" spans="1:7" ht="14.25" thickBot="1">
      <c r="A12" s="1" t="s">
        <v>26</v>
      </c>
      <c r="B12" s="9">
        <v>131</v>
      </c>
      <c r="C12" s="12">
        <v>131</v>
      </c>
      <c r="D12" s="9">
        <v>0</v>
      </c>
      <c r="E12" s="13">
        <v>0</v>
      </c>
      <c r="F12" s="13">
        <v>0</v>
      </c>
      <c r="G12" s="12">
        <f t="shared" si="0"/>
        <v>0</v>
      </c>
    </row>
    <row r="13" spans="1:7" ht="14.25" thickBot="1">
      <c r="A13" s="3" t="s">
        <v>4</v>
      </c>
      <c r="B13" s="11">
        <v>18703</v>
      </c>
      <c r="C13" s="11">
        <f>SUM(C2:C12)</f>
        <v>14536</v>
      </c>
      <c r="D13" s="11">
        <f t="shared" ref="D13" si="1">SUM(D2:D12)</f>
        <v>4167</v>
      </c>
      <c r="E13" s="11">
        <f t="shared" ref="E13" si="2">SUM(E2:E12)</f>
        <v>2833</v>
      </c>
      <c r="F13" s="11">
        <f t="shared" ref="F13" si="3">SUM(F2:F12)</f>
        <v>1569</v>
      </c>
      <c r="G13" s="11">
        <f t="shared" ref="G13" si="4">SUM(G2:G12)</f>
        <v>235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activeCell="J32" sqref="J32"/>
    </sheetView>
  </sheetViews>
  <sheetFormatPr defaultRowHeight="13.5"/>
  <cols>
    <col min="6" max="6" width="10.25" customWidth="1"/>
    <col min="7" max="7" width="13.5" customWidth="1"/>
    <col min="9" max="9" width="10.25" customWidth="1"/>
  </cols>
  <sheetData>
    <row r="1" spans="1:9" ht="27" customHeight="1" thickBot="1">
      <c r="A1" s="190" t="s">
        <v>7</v>
      </c>
      <c r="B1" s="192" t="s">
        <v>1</v>
      </c>
      <c r="C1" s="193"/>
      <c r="D1" s="193"/>
      <c r="E1" s="194"/>
      <c r="F1" s="192" t="s">
        <v>8</v>
      </c>
      <c r="G1" s="193"/>
      <c r="H1" s="193"/>
      <c r="I1" s="194"/>
    </row>
    <row r="2" spans="1:9" ht="27.75" thickBot="1">
      <c r="A2" s="191"/>
      <c r="B2" s="5" t="s">
        <v>4</v>
      </c>
      <c r="C2" s="5" t="s">
        <v>9</v>
      </c>
      <c r="D2" s="5" t="s">
        <v>10</v>
      </c>
      <c r="E2" s="5" t="s">
        <v>11</v>
      </c>
      <c r="F2" s="5" t="s">
        <v>12</v>
      </c>
      <c r="G2" s="5" t="s">
        <v>13</v>
      </c>
      <c r="H2" s="5" t="s">
        <v>14</v>
      </c>
      <c r="I2" s="5" t="s">
        <v>15</v>
      </c>
    </row>
    <row r="3" spans="1:9" ht="14.25" thickBot="1">
      <c r="A3" s="1" t="s">
        <v>16</v>
      </c>
      <c r="B3" s="9">
        <v>8</v>
      </c>
      <c r="C3" s="9">
        <v>8</v>
      </c>
      <c r="D3" s="9">
        <v>8</v>
      </c>
      <c r="E3" s="9">
        <v>8</v>
      </c>
      <c r="F3" s="10">
        <v>5</v>
      </c>
      <c r="G3" s="10">
        <v>3</v>
      </c>
      <c r="H3" s="10">
        <v>3</v>
      </c>
      <c r="I3" s="7">
        <f>F3/E3</f>
        <v>0.625</v>
      </c>
    </row>
    <row r="4" spans="1:9" ht="14.25" thickBot="1">
      <c r="A4" s="1" t="s">
        <v>17</v>
      </c>
      <c r="B4" s="9">
        <v>678</v>
      </c>
      <c r="C4" s="9">
        <v>630</v>
      </c>
      <c r="D4" s="9">
        <v>200</v>
      </c>
      <c r="E4" s="9">
        <v>122</v>
      </c>
      <c r="F4" s="10">
        <v>67</v>
      </c>
      <c r="G4" s="10">
        <v>53</v>
      </c>
      <c r="H4" s="10">
        <v>31</v>
      </c>
      <c r="I4" s="7">
        <f t="shared" ref="I4:I14" si="0">F4/E4</f>
        <v>0.54918032786885251</v>
      </c>
    </row>
    <row r="5" spans="1:9" ht="14.25" thickBot="1">
      <c r="A5" s="1" t="s">
        <v>18</v>
      </c>
      <c r="B5" s="9">
        <v>45</v>
      </c>
      <c r="C5" s="9">
        <v>1</v>
      </c>
      <c r="D5" s="9">
        <v>1</v>
      </c>
      <c r="E5" s="9">
        <v>0</v>
      </c>
      <c r="F5" s="10">
        <v>0</v>
      </c>
      <c r="G5" s="10">
        <v>0</v>
      </c>
      <c r="H5" s="10">
        <v>0</v>
      </c>
      <c r="I5" s="7" t="s">
        <v>56</v>
      </c>
    </row>
    <row r="6" spans="1:9" ht="14.25" thickBot="1">
      <c r="A6" s="1" t="s">
        <v>19</v>
      </c>
      <c r="B6" s="9">
        <v>720</v>
      </c>
      <c r="C6" s="9">
        <v>692</v>
      </c>
      <c r="D6" s="9">
        <v>358</v>
      </c>
      <c r="E6" s="9">
        <v>273</v>
      </c>
      <c r="F6" s="10">
        <v>149</v>
      </c>
      <c r="G6" s="10">
        <v>109</v>
      </c>
      <c r="H6" s="10">
        <v>89</v>
      </c>
      <c r="I6" s="7">
        <f t="shared" si="0"/>
        <v>0.54578754578754574</v>
      </c>
    </row>
    <row r="7" spans="1:9" ht="14.25" thickBot="1">
      <c r="A7" s="1" t="s">
        <v>20</v>
      </c>
      <c r="B7" s="9">
        <v>26</v>
      </c>
      <c r="C7" s="9">
        <v>19</v>
      </c>
      <c r="D7" s="9">
        <v>18</v>
      </c>
      <c r="E7" s="9">
        <v>12</v>
      </c>
      <c r="F7" s="10">
        <v>5</v>
      </c>
      <c r="G7" s="10">
        <v>4</v>
      </c>
      <c r="H7" s="10">
        <v>2</v>
      </c>
      <c r="I7" s="7">
        <f t="shared" si="0"/>
        <v>0.41666666666666669</v>
      </c>
    </row>
    <row r="8" spans="1:9" ht="14.25" thickBot="1">
      <c r="A8" s="1" t="s">
        <v>21</v>
      </c>
      <c r="B8" s="9">
        <v>588</v>
      </c>
      <c r="C8" s="9">
        <v>554</v>
      </c>
      <c r="D8" s="9">
        <v>282</v>
      </c>
      <c r="E8" s="9">
        <v>231</v>
      </c>
      <c r="F8" s="10">
        <v>115</v>
      </c>
      <c r="G8" s="10">
        <v>86</v>
      </c>
      <c r="H8" s="10">
        <v>53</v>
      </c>
      <c r="I8" s="7">
        <f t="shared" si="0"/>
        <v>0.49783549783549785</v>
      </c>
    </row>
    <row r="9" spans="1:9" ht="14.25" thickBot="1">
      <c r="A9" s="1" t="s">
        <v>22</v>
      </c>
      <c r="B9" s="9">
        <v>576</v>
      </c>
      <c r="C9" s="9">
        <v>534</v>
      </c>
      <c r="D9" s="9">
        <v>277</v>
      </c>
      <c r="E9" s="9">
        <v>213</v>
      </c>
      <c r="F9" s="10">
        <v>97</v>
      </c>
      <c r="G9" s="10">
        <v>69</v>
      </c>
      <c r="H9" s="10">
        <v>50</v>
      </c>
      <c r="I9" s="7">
        <f t="shared" si="0"/>
        <v>0.45539906103286387</v>
      </c>
    </row>
    <row r="10" spans="1:9" ht="14.25" thickBot="1">
      <c r="A10" s="1" t="s">
        <v>23</v>
      </c>
      <c r="B10" s="9">
        <v>699</v>
      </c>
      <c r="C10" s="9">
        <v>643</v>
      </c>
      <c r="D10" s="9">
        <v>278</v>
      </c>
      <c r="E10" s="9">
        <v>197</v>
      </c>
      <c r="F10" s="10">
        <v>92</v>
      </c>
      <c r="G10" s="10">
        <v>59</v>
      </c>
      <c r="H10" s="10">
        <v>54</v>
      </c>
      <c r="I10" s="7">
        <f t="shared" si="0"/>
        <v>0.46700507614213199</v>
      </c>
    </row>
    <row r="11" spans="1:9" ht="14.25" thickBot="1">
      <c r="A11" s="1" t="s">
        <v>24</v>
      </c>
      <c r="B11" s="9">
        <v>13</v>
      </c>
      <c r="C11" s="9">
        <v>0</v>
      </c>
      <c r="D11" s="9">
        <v>0</v>
      </c>
      <c r="E11" s="9">
        <v>0</v>
      </c>
      <c r="F11" s="10">
        <v>0</v>
      </c>
      <c r="G11" s="10">
        <v>0</v>
      </c>
      <c r="H11" s="10">
        <v>0</v>
      </c>
      <c r="I11" s="7" t="s">
        <v>27</v>
      </c>
    </row>
    <row r="12" spans="1:9" ht="14.25" thickBot="1">
      <c r="A12" s="1" t="s">
        <v>25</v>
      </c>
      <c r="B12" s="9">
        <v>679</v>
      </c>
      <c r="C12" s="9">
        <v>651</v>
      </c>
      <c r="D12" s="9">
        <v>190</v>
      </c>
      <c r="E12" s="9">
        <v>109</v>
      </c>
      <c r="F12" s="10">
        <v>48</v>
      </c>
      <c r="G12" s="10">
        <v>37</v>
      </c>
      <c r="H12" s="10">
        <v>24</v>
      </c>
      <c r="I12" s="7">
        <f t="shared" si="0"/>
        <v>0.44036697247706424</v>
      </c>
    </row>
    <row r="13" spans="1:9" ht="14.25" thickBot="1">
      <c r="A13" s="1" t="s">
        <v>26</v>
      </c>
      <c r="B13" s="9">
        <v>5</v>
      </c>
      <c r="C13" s="9">
        <v>5</v>
      </c>
      <c r="D13" s="9">
        <v>5</v>
      </c>
      <c r="E13" s="9">
        <v>4</v>
      </c>
      <c r="F13" s="10">
        <v>0</v>
      </c>
      <c r="G13" s="10">
        <v>0</v>
      </c>
      <c r="H13" s="10">
        <v>0</v>
      </c>
      <c r="I13" s="7">
        <f t="shared" si="0"/>
        <v>0</v>
      </c>
    </row>
    <row r="14" spans="1:9" ht="14.25" thickBot="1">
      <c r="A14" s="3" t="s">
        <v>4</v>
      </c>
      <c r="B14" s="11">
        <f>SUM(B3:B13)</f>
        <v>4037</v>
      </c>
      <c r="C14" s="11">
        <f t="shared" ref="C14:H14" si="1">SUM(C3:C13)</f>
        <v>3737</v>
      </c>
      <c r="D14" s="11">
        <f t="shared" si="1"/>
        <v>1617</v>
      </c>
      <c r="E14" s="11">
        <f t="shared" si="1"/>
        <v>1169</v>
      </c>
      <c r="F14" s="11">
        <f t="shared" si="1"/>
        <v>578</v>
      </c>
      <c r="G14" s="11">
        <f t="shared" si="1"/>
        <v>420</v>
      </c>
      <c r="H14" s="11">
        <f t="shared" si="1"/>
        <v>306</v>
      </c>
      <c r="I14" s="7">
        <f t="shared" si="0"/>
        <v>0.49443969204448246</v>
      </c>
    </row>
    <row r="21" spans="1:8" ht="18" customHeight="1">
      <c r="A21" s="94" t="s">
        <v>0</v>
      </c>
      <c r="B21" s="162" t="s">
        <v>87</v>
      </c>
      <c r="C21" s="165" t="s">
        <v>108</v>
      </c>
      <c r="D21" s="164" t="s">
        <v>85</v>
      </c>
      <c r="E21" s="164" t="s">
        <v>12</v>
      </c>
      <c r="F21" s="164" t="s">
        <v>77</v>
      </c>
      <c r="G21" s="164" t="s">
        <v>78</v>
      </c>
      <c r="H21" s="163" t="s">
        <v>86</v>
      </c>
    </row>
    <row r="22" spans="1:8" ht="15.75">
      <c r="A22" s="60" t="s">
        <v>2</v>
      </c>
      <c r="B22" s="102">
        <f>'ca-statistics-1'!B3</f>
        <v>4037</v>
      </c>
      <c r="C22" s="138">
        <f>'ca-statistics-1'!D3</f>
        <v>1617</v>
      </c>
      <c r="D22" s="81">
        <v>1169</v>
      </c>
      <c r="E22" s="77">
        <v>578</v>
      </c>
      <c r="F22" s="77">
        <v>420</v>
      </c>
      <c r="G22" s="77">
        <v>306</v>
      </c>
      <c r="H22" s="78">
        <f>E22/D22</f>
        <v>0.49443969204448246</v>
      </c>
    </row>
    <row r="23" spans="1:8" ht="15.75">
      <c r="A23" s="56" t="s">
        <v>3</v>
      </c>
      <c r="B23" s="102">
        <f>'ca-statistics-1'!B4</f>
        <v>15926</v>
      </c>
      <c r="C23" s="138">
        <f>'ca-statistics-1'!D4</f>
        <v>9137</v>
      </c>
      <c r="D23" s="81">
        <v>6278</v>
      </c>
      <c r="E23" s="77">
        <v>3460</v>
      </c>
      <c r="F23" s="77">
        <v>2717</v>
      </c>
      <c r="G23" s="77">
        <v>2277</v>
      </c>
      <c r="H23" s="78">
        <f>E23/D23</f>
        <v>0.55113093341828612</v>
      </c>
    </row>
    <row r="24" spans="1:8" ht="15.75">
      <c r="A24" s="58" t="s">
        <v>4</v>
      </c>
      <c r="B24" s="25">
        <f>SUM(B22:B23)</f>
        <v>19963</v>
      </c>
      <c r="C24" s="25">
        <f>SUM(C22:C23)</f>
        <v>10754</v>
      </c>
      <c r="D24" s="26">
        <f t="shared" ref="D24:G24" si="2">SUM(D22:D23)</f>
        <v>7447</v>
      </c>
      <c r="E24" s="26">
        <f t="shared" si="2"/>
        <v>4038</v>
      </c>
      <c r="F24" s="26">
        <f t="shared" si="2"/>
        <v>3137</v>
      </c>
      <c r="G24" s="26">
        <f t="shared" si="2"/>
        <v>2583</v>
      </c>
      <c r="H24" s="38">
        <f>E24/D24</f>
        <v>0.54223177118302668</v>
      </c>
    </row>
    <row r="28" spans="1:8" ht="18" customHeight="1">
      <c r="A28" s="94" t="s">
        <v>102</v>
      </c>
      <c r="B28" s="125" t="s">
        <v>87</v>
      </c>
      <c r="C28" s="137" t="s">
        <v>103</v>
      </c>
      <c r="D28" s="74" t="s">
        <v>85</v>
      </c>
      <c r="E28" s="128" t="s">
        <v>12</v>
      </c>
      <c r="F28" s="128" t="s">
        <v>63</v>
      </c>
      <c r="G28" s="128" t="s">
        <v>64</v>
      </c>
      <c r="H28" s="126" t="s">
        <v>86</v>
      </c>
    </row>
    <row r="29" spans="1:8" ht="15.75">
      <c r="A29" s="60" t="str">
        <f>A3</f>
        <v>cs101</v>
      </c>
      <c r="B29" s="134">
        <f>B3</f>
        <v>8</v>
      </c>
      <c r="C29" s="138">
        <f t="shared" ref="C29:H29" si="3">D3</f>
        <v>8</v>
      </c>
      <c r="D29" s="132">
        <f t="shared" si="3"/>
        <v>8</v>
      </c>
      <c r="E29" s="77">
        <f t="shared" si="3"/>
        <v>5</v>
      </c>
      <c r="F29" s="77">
        <f t="shared" si="3"/>
        <v>3</v>
      </c>
      <c r="G29" s="77">
        <f t="shared" si="3"/>
        <v>3</v>
      </c>
      <c r="H29" s="78">
        <f t="shared" si="3"/>
        <v>0.625</v>
      </c>
    </row>
    <row r="30" spans="1:8" ht="15.75">
      <c r="A30" s="60" t="str">
        <f t="shared" ref="A30:B39" si="4">A4</f>
        <v>database</v>
      </c>
      <c r="B30" s="134">
        <f>B4</f>
        <v>678</v>
      </c>
      <c r="C30" s="138">
        <f t="shared" ref="C30:C39" si="5">D4</f>
        <v>200</v>
      </c>
      <c r="D30" s="77">
        <f t="shared" ref="D30:H39" si="6">E4</f>
        <v>122</v>
      </c>
      <c r="E30" s="77">
        <f t="shared" si="6"/>
        <v>67</v>
      </c>
      <c r="F30" s="77">
        <f t="shared" si="6"/>
        <v>53</v>
      </c>
      <c r="G30" s="77">
        <f t="shared" si="6"/>
        <v>31</v>
      </c>
      <c r="H30" s="78">
        <f t="shared" si="6"/>
        <v>0.54918032786885251</v>
      </c>
    </row>
    <row r="31" spans="1:8" ht="15.75">
      <c r="A31" s="60" t="str">
        <f t="shared" si="4"/>
        <v>filby</v>
      </c>
      <c r="B31" s="134">
        <f t="shared" si="4"/>
        <v>45</v>
      </c>
      <c r="C31" s="138">
        <f t="shared" si="5"/>
        <v>1</v>
      </c>
      <c r="D31" s="77">
        <f t="shared" si="6"/>
        <v>0</v>
      </c>
      <c r="E31" s="77">
        <f t="shared" si="6"/>
        <v>0</v>
      </c>
      <c r="F31" s="77">
        <f t="shared" si="6"/>
        <v>0</v>
      </c>
      <c r="G31" s="77">
        <f t="shared" si="6"/>
        <v>0</v>
      </c>
      <c r="H31" s="78" t="str">
        <f t="shared" si="6"/>
        <v>n.a.</v>
      </c>
    </row>
    <row r="32" spans="1:8" ht="15.75">
      <c r="A32" s="60" t="str">
        <f t="shared" si="4"/>
        <v>financial</v>
      </c>
      <c r="B32" s="134">
        <f t="shared" si="4"/>
        <v>720</v>
      </c>
      <c r="C32" s="138">
        <f t="shared" si="5"/>
        <v>358</v>
      </c>
      <c r="D32" s="77">
        <f t="shared" si="6"/>
        <v>273</v>
      </c>
      <c r="E32" s="77">
        <f t="shared" si="6"/>
        <v>149</v>
      </c>
      <c r="F32" s="77">
        <f t="shared" si="6"/>
        <v>109</v>
      </c>
      <c r="G32" s="77">
        <f t="shared" si="6"/>
        <v>89</v>
      </c>
      <c r="H32" s="78">
        <f t="shared" si="6"/>
        <v>0.54578754578754574</v>
      </c>
    </row>
    <row r="33" spans="1:8" ht="15.75">
      <c r="A33" s="60" t="str">
        <f t="shared" si="4"/>
        <v>forms3</v>
      </c>
      <c r="B33" s="134">
        <f t="shared" si="4"/>
        <v>26</v>
      </c>
      <c r="C33" s="138">
        <f t="shared" si="5"/>
        <v>18</v>
      </c>
      <c r="D33" s="77">
        <f t="shared" si="6"/>
        <v>12</v>
      </c>
      <c r="E33" s="77">
        <f t="shared" si="6"/>
        <v>5</v>
      </c>
      <c r="F33" s="77">
        <f t="shared" si="6"/>
        <v>4</v>
      </c>
      <c r="G33" s="77">
        <f t="shared" si="6"/>
        <v>2</v>
      </c>
      <c r="H33" s="78">
        <f t="shared" si="6"/>
        <v>0.41666666666666669</v>
      </c>
    </row>
    <row r="34" spans="1:8" ht="15.75">
      <c r="A34" s="60" t="str">
        <f t="shared" si="4"/>
        <v>grades</v>
      </c>
      <c r="B34" s="134">
        <f t="shared" si="4"/>
        <v>588</v>
      </c>
      <c r="C34" s="138">
        <f t="shared" si="5"/>
        <v>282</v>
      </c>
      <c r="D34" s="77">
        <f t="shared" si="6"/>
        <v>231</v>
      </c>
      <c r="E34" s="77">
        <f t="shared" si="6"/>
        <v>115</v>
      </c>
      <c r="F34" s="77">
        <f t="shared" si="6"/>
        <v>86</v>
      </c>
      <c r="G34" s="77">
        <f t="shared" si="6"/>
        <v>53</v>
      </c>
      <c r="H34" s="78">
        <f t="shared" si="6"/>
        <v>0.49783549783549785</v>
      </c>
    </row>
    <row r="35" spans="1:8" ht="15.75">
      <c r="A35" s="60" t="str">
        <f t="shared" si="4"/>
        <v>homework</v>
      </c>
      <c r="B35" s="134">
        <f t="shared" si="4"/>
        <v>576</v>
      </c>
      <c r="C35" s="138">
        <f t="shared" si="5"/>
        <v>277</v>
      </c>
      <c r="D35" s="77">
        <f t="shared" si="6"/>
        <v>213</v>
      </c>
      <c r="E35" s="77">
        <f t="shared" si="6"/>
        <v>97</v>
      </c>
      <c r="F35" s="77">
        <f t="shared" si="6"/>
        <v>69</v>
      </c>
      <c r="G35" s="77">
        <f t="shared" si="6"/>
        <v>50</v>
      </c>
      <c r="H35" s="78">
        <f t="shared" si="6"/>
        <v>0.45539906103286387</v>
      </c>
    </row>
    <row r="36" spans="1:8" ht="15.75">
      <c r="A36" s="60" t="str">
        <f t="shared" si="4"/>
        <v>inventory</v>
      </c>
      <c r="B36" s="134">
        <f t="shared" si="4"/>
        <v>699</v>
      </c>
      <c r="C36" s="138">
        <f t="shared" si="5"/>
        <v>278</v>
      </c>
      <c r="D36" s="77">
        <f t="shared" si="6"/>
        <v>197</v>
      </c>
      <c r="E36" s="77">
        <f t="shared" si="6"/>
        <v>92</v>
      </c>
      <c r="F36" s="77">
        <f t="shared" si="6"/>
        <v>59</v>
      </c>
      <c r="G36" s="77">
        <f t="shared" si="6"/>
        <v>54</v>
      </c>
      <c r="H36" s="78">
        <f t="shared" si="6"/>
        <v>0.46700507614213199</v>
      </c>
    </row>
    <row r="37" spans="1:8" ht="15.75">
      <c r="A37" s="60" t="str">
        <f t="shared" si="4"/>
        <v>jackson</v>
      </c>
      <c r="B37" s="134">
        <f t="shared" si="4"/>
        <v>13</v>
      </c>
      <c r="C37" s="138">
        <f t="shared" si="5"/>
        <v>0</v>
      </c>
      <c r="D37" s="77">
        <f t="shared" si="6"/>
        <v>0</v>
      </c>
      <c r="E37" s="77">
        <f t="shared" si="6"/>
        <v>0</v>
      </c>
      <c r="F37" s="77">
        <f t="shared" si="6"/>
        <v>0</v>
      </c>
      <c r="G37" s="77">
        <f t="shared" si="6"/>
        <v>0</v>
      </c>
      <c r="H37" s="78" t="str">
        <f t="shared" si="6"/>
        <v>n.a.</v>
      </c>
    </row>
    <row r="38" spans="1:8" ht="15.75">
      <c r="A38" s="60" t="str">
        <f t="shared" si="4"/>
        <v>modeling</v>
      </c>
      <c r="B38" s="134">
        <f t="shared" si="4"/>
        <v>679</v>
      </c>
      <c r="C38" s="138">
        <f t="shared" si="5"/>
        <v>190</v>
      </c>
      <c r="D38" s="77">
        <f t="shared" si="6"/>
        <v>109</v>
      </c>
      <c r="E38" s="77">
        <f t="shared" si="6"/>
        <v>48</v>
      </c>
      <c r="F38" s="77">
        <f t="shared" si="6"/>
        <v>37</v>
      </c>
      <c r="G38" s="77">
        <f t="shared" si="6"/>
        <v>24</v>
      </c>
      <c r="H38" s="78">
        <f t="shared" si="6"/>
        <v>0.44036697247706424</v>
      </c>
    </row>
    <row r="39" spans="1:8" ht="15.75">
      <c r="A39" s="60" t="str">
        <f t="shared" si="4"/>
        <v>personal</v>
      </c>
      <c r="B39" s="133">
        <f>B13</f>
        <v>5</v>
      </c>
      <c r="C39" s="138">
        <f t="shared" si="5"/>
        <v>5</v>
      </c>
      <c r="D39" s="135">
        <f t="shared" si="6"/>
        <v>4</v>
      </c>
      <c r="E39" s="135">
        <f t="shared" si="6"/>
        <v>0</v>
      </c>
      <c r="F39" s="135">
        <f t="shared" si="6"/>
        <v>0</v>
      </c>
      <c r="G39" s="135">
        <f t="shared" si="6"/>
        <v>0</v>
      </c>
      <c r="H39" s="136">
        <f t="shared" si="6"/>
        <v>0</v>
      </c>
    </row>
    <row r="40" spans="1:8" ht="15.75">
      <c r="A40" s="58" t="s">
        <v>4</v>
      </c>
      <c r="B40" s="25">
        <f>SUM(B29:B39)</f>
        <v>4037</v>
      </c>
      <c r="C40" s="139">
        <f>SUM(C29:C39)</f>
        <v>1617</v>
      </c>
      <c r="D40" s="26">
        <f t="shared" ref="D40:G40" si="7">SUM(D29:D39)</f>
        <v>1169</v>
      </c>
      <c r="E40" s="26">
        <f t="shared" si="7"/>
        <v>578</v>
      </c>
      <c r="F40" s="26">
        <f t="shared" si="7"/>
        <v>420</v>
      </c>
      <c r="G40" s="26">
        <f t="shared" si="7"/>
        <v>306</v>
      </c>
      <c r="H40" s="38">
        <f>E40/D40</f>
        <v>0.49443969204448246</v>
      </c>
    </row>
  </sheetData>
  <mergeCells count="3">
    <mergeCell ref="A1:A2"/>
    <mergeCell ref="B1:E1"/>
    <mergeCell ref="F1:I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workbookViewId="0">
      <selection activeCell="B24" sqref="B24"/>
    </sheetView>
  </sheetViews>
  <sheetFormatPr defaultRowHeight="13.5"/>
  <cols>
    <col min="4" max="4" width="10" customWidth="1"/>
    <col min="5" max="5" width="10.75" customWidth="1"/>
    <col min="6" max="6" width="10.875" customWidth="1"/>
    <col min="7" max="7" width="9.75" customWidth="1"/>
    <col min="9" max="9" width="11.75" customWidth="1"/>
  </cols>
  <sheetData>
    <row r="1" spans="1:12">
      <c r="A1" s="62"/>
      <c r="B1" s="205" t="s">
        <v>34</v>
      </c>
      <c r="C1" s="205"/>
      <c r="D1" s="205" t="s">
        <v>33</v>
      </c>
      <c r="E1" s="205"/>
      <c r="F1" s="175" t="s">
        <v>61</v>
      </c>
      <c r="G1" s="206"/>
      <c r="H1" s="175" t="s">
        <v>63</v>
      </c>
      <c r="I1" s="177"/>
      <c r="J1" s="175" t="s">
        <v>64</v>
      </c>
      <c r="K1" s="177"/>
      <c r="L1" s="62"/>
    </row>
    <row r="2" spans="1:12">
      <c r="A2" s="15" t="s">
        <v>7</v>
      </c>
      <c r="B2" s="61" t="s">
        <v>60</v>
      </c>
      <c r="C2" s="61" t="s">
        <v>57</v>
      </c>
      <c r="D2" s="61" t="s">
        <v>60</v>
      </c>
      <c r="E2" s="61" t="s">
        <v>58</v>
      </c>
      <c r="F2" s="61" t="s">
        <v>62</v>
      </c>
      <c r="G2" s="61" t="s">
        <v>59</v>
      </c>
      <c r="H2" s="61" t="s">
        <v>60</v>
      </c>
      <c r="I2" s="61" t="s">
        <v>58</v>
      </c>
      <c r="J2" s="61" t="s">
        <v>60</v>
      </c>
      <c r="K2" s="61" t="s">
        <v>58</v>
      </c>
      <c r="L2" s="61" t="s">
        <v>32</v>
      </c>
    </row>
    <row r="3" spans="1:12" ht="14.25" thickBot="1">
      <c r="A3" s="1" t="s">
        <v>16</v>
      </c>
      <c r="B3" s="2">
        <v>39</v>
      </c>
      <c r="C3" s="2">
        <v>35</v>
      </c>
      <c r="D3" s="12">
        <v>27</v>
      </c>
      <c r="E3" s="12">
        <v>23</v>
      </c>
      <c r="F3" s="9">
        <v>12</v>
      </c>
      <c r="G3" s="9">
        <v>12</v>
      </c>
      <c r="H3" s="13">
        <v>8</v>
      </c>
      <c r="I3" s="13">
        <f>'[15]100%'!$H$500+'[15]90%'!$H$500+'[15]80%'!$H$500+'[15]70%'!$H$500+'[15]60%'!$H$500+'[15]50%'!$H$500+'[15]&lt;50%'!$H$500</f>
        <v>8</v>
      </c>
      <c r="J3" s="13">
        <v>4</v>
      </c>
      <c r="K3" s="13">
        <f>'[15]100%'!$I$500+'[15]90%'!$I$500+'[15]80%'!$I$500+'[15]70%'!$I$500+'[15]60%'!$I$500+'[15]50%'!$I$500+'[15]&lt;50%'!$I$500</f>
        <v>4</v>
      </c>
      <c r="L3" s="12">
        <f>H3+J3-F3</f>
        <v>0</v>
      </c>
    </row>
    <row r="4" spans="1:12" ht="14.25" thickBot="1">
      <c r="A4" s="1" t="s">
        <v>17</v>
      </c>
      <c r="B4" s="9">
        <v>3271</v>
      </c>
      <c r="C4" s="9">
        <v>2302</v>
      </c>
      <c r="D4" s="12">
        <v>2823</v>
      </c>
      <c r="E4" s="12">
        <v>1944</v>
      </c>
      <c r="F4" s="9">
        <v>448</v>
      </c>
      <c r="G4" s="9">
        <v>358</v>
      </c>
      <c r="H4" s="13">
        <v>345</v>
      </c>
      <c r="I4" s="13">
        <f>'[16]100%'!$H$500+'[16]90%'!$H$500+'[16]80%'!$H$500+'[16]70%'!$H$500+'[16]60%'!$H$500+'[16]50%'!$H$500+'[16]&lt;50%'!$H$500</f>
        <v>269</v>
      </c>
      <c r="J4" s="13">
        <v>114</v>
      </c>
      <c r="K4" s="13">
        <f>'[16]100%'!$I$500+'[16]90%'!$I$500+'[16]80%'!$I$500+'[16]70%'!$I$500+'[16]60%'!$I$500+'[16]50%'!$I$500+'[16]&lt;50%'!$I$500</f>
        <v>99</v>
      </c>
      <c r="L4" s="12">
        <f t="shared" ref="L4:L13" si="0">H4+J4-F4</f>
        <v>11</v>
      </c>
    </row>
    <row r="5" spans="1:12" ht="14.25" thickBot="1">
      <c r="A5" s="1" t="s">
        <v>18</v>
      </c>
      <c r="B5" s="9">
        <v>0</v>
      </c>
      <c r="C5" s="9">
        <v>0</v>
      </c>
      <c r="D5" s="12">
        <v>0</v>
      </c>
      <c r="E5" s="12">
        <v>0</v>
      </c>
      <c r="F5" s="9">
        <v>0</v>
      </c>
      <c r="G5" s="9">
        <v>0</v>
      </c>
      <c r="H5" s="13">
        <v>0</v>
      </c>
      <c r="I5" s="13">
        <f>'[17]100%'!$H$500+'[17]90%'!$H$500+'[17]80%'!$H$500+'[17]70%'!$H$500+'[17]60%'!$H$500+'[17]50%'!$H$500+'[17]&lt;50%'!$H$500</f>
        <v>0</v>
      </c>
      <c r="J5" s="13">
        <v>0</v>
      </c>
      <c r="K5" s="13">
        <f>'[17]100%'!$I$500+'[17]90%'!$I$500+'[17]80%'!$I$500+'[17]70%'!$I$500+'[17]60%'!$I$500+'[17]50%'!$I$500+'[17]&lt;50%'!$I$500</f>
        <v>0</v>
      </c>
      <c r="L5" s="12">
        <f t="shared" si="0"/>
        <v>0</v>
      </c>
    </row>
    <row r="6" spans="1:12" ht="14.25" thickBot="1">
      <c r="A6" s="1" t="s">
        <v>19</v>
      </c>
      <c r="B6" s="9">
        <v>7008</v>
      </c>
      <c r="C6" s="9">
        <v>5573</v>
      </c>
      <c r="D6" s="12">
        <v>5749</v>
      </c>
      <c r="E6" s="12">
        <v>4704</v>
      </c>
      <c r="F6" s="9">
        <v>1259</v>
      </c>
      <c r="G6" s="9">
        <v>869</v>
      </c>
      <c r="H6" s="13">
        <v>502</v>
      </c>
      <c r="I6" s="13">
        <f>'[18]100%'!$H$500+'[18]90%'!$H$500+'[18]80%'!$H$500+'[18]70%'!$H$500+'[18]60%'!$H$500+'[18]50%'!$H$500+'[18]&lt;50%'!$H$500</f>
        <v>345</v>
      </c>
      <c r="J6" s="13">
        <v>796</v>
      </c>
      <c r="K6" s="13">
        <f>'[18]100%'!$I$500+'[18]90%'!$I$500+'[18]80%'!$I$500+'[18]70%'!$I$500+'[18]60%'!$I$500+'[18]50%'!$I$500+'[18]&lt;50%'!$I$500</f>
        <v>547</v>
      </c>
      <c r="L6" s="12">
        <f t="shared" si="0"/>
        <v>39</v>
      </c>
    </row>
    <row r="7" spans="1:12" ht="14.25" thickBot="1">
      <c r="A7" s="1" t="s">
        <v>20</v>
      </c>
      <c r="B7" s="9">
        <v>150</v>
      </c>
      <c r="C7" s="9">
        <v>114</v>
      </c>
      <c r="D7" s="12">
        <v>134</v>
      </c>
      <c r="E7" s="12">
        <v>109</v>
      </c>
      <c r="F7" s="9">
        <v>16</v>
      </c>
      <c r="G7" s="9">
        <v>5</v>
      </c>
      <c r="H7" s="13">
        <v>14</v>
      </c>
      <c r="I7" s="13">
        <f>'[19]100%'!$H$500+'[19]90%'!$H$500+'[19]80%'!$H$500+'[19]70%'!$H$500+'[19]60%'!$H$500+'[19]50%'!$H$500+'[19]&lt;50%'!$H$500</f>
        <v>4</v>
      </c>
      <c r="J7" s="13">
        <v>2</v>
      </c>
      <c r="K7" s="13">
        <f>'[19]100%'!$I$500+'[19]90%'!$I$500+'[19]80%'!$I$500+'[19]70%'!$I$500+'[19]60%'!$I$500+'[19]50%'!$I$500+'[19]&lt;50%'!$I$500</f>
        <v>1</v>
      </c>
      <c r="L7" s="12">
        <f t="shared" si="0"/>
        <v>0</v>
      </c>
    </row>
    <row r="8" spans="1:12" ht="14.25" thickBot="1">
      <c r="A8" s="1" t="s">
        <v>21</v>
      </c>
      <c r="B8" s="9">
        <v>2955</v>
      </c>
      <c r="C8" s="9">
        <v>2275</v>
      </c>
      <c r="D8" s="12">
        <v>2289</v>
      </c>
      <c r="E8" s="12">
        <v>1747</v>
      </c>
      <c r="F8" s="9">
        <v>666</v>
      </c>
      <c r="G8" s="9">
        <v>528</v>
      </c>
      <c r="H8" s="13">
        <v>335</v>
      </c>
      <c r="I8" s="13">
        <f>'[20]100%'!$H$500+'[20]90%'!$H$500+'[20]80%'!$H$500+'[20]70%'!$H$500+'[20]60%'!$H$500+'[20]50%'!$H$500+'[20]&lt;50%'!$H$500</f>
        <v>258</v>
      </c>
      <c r="J8" s="13">
        <v>354</v>
      </c>
      <c r="K8" s="13">
        <f>'[20]100%'!$I$500+'[20]90%'!$I$500+'[20]80%'!$I$500+'[20]70%'!$I$500+'[20]60%'!$I$500+'[20]50%'!$I$500+'[20]&lt;50%'!$I$500</f>
        <v>288</v>
      </c>
      <c r="L8" s="12">
        <f t="shared" si="0"/>
        <v>23</v>
      </c>
    </row>
    <row r="9" spans="1:12" ht="14.25" thickBot="1">
      <c r="A9" s="1" t="s">
        <v>22</v>
      </c>
      <c r="B9" s="9">
        <v>2702</v>
      </c>
      <c r="C9" s="9">
        <v>1971</v>
      </c>
      <c r="D9" s="12">
        <v>2359</v>
      </c>
      <c r="E9" s="12">
        <v>1834</v>
      </c>
      <c r="F9" s="9">
        <v>343</v>
      </c>
      <c r="G9" s="9">
        <v>137</v>
      </c>
      <c r="H9" s="13">
        <v>214</v>
      </c>
      <c r="I9" s="13">
        <f>'[21]100%'!$H$500+'[21]90%'!$H$500+'[21]80%'!$H$500+'[21]70%'!$H$500+'[21]60%'!$H$500+'[21]50%'!$H$500+'[21]&lt;50%'!$H$500</f>
        <v>95</v>
      </c>
      <c r="J9" s="13">
        <v>140</v>
      </c>
      <c r="K9" s="13">
        <f>'[21]100%'!$I$500+'[21]90%'!$I$500+'[21]80%'!$I$500+'[21]70%'!$I$500+'[21]60%'!$I$500+'[21]50%'!$I$500+'[21]&lt;50%'!$I$500</f>
        <v>46</v>
      </c>
      <c r="L9" s="12">
        <f t="shared" si="0"/>
        <v>11</v>
      </c>
    </row>
    <row r="10" spans="1:12" ht="14.25" thickBot="1">
      <c r="A10" s="1" t="s">
        <v>23</v>
      </c>
      <c r="B10" s="9">
        <v>3903</v>
      </c>
      <c r="C10" s="9">
        <v>3133</v>
      </c>
      <c r="D10" s="12">
        <v>3386</v>
      </c>
      <c r="E10" s="12">
        <v>2846</v>
      </c>
      <c r="F10" s="9">
        <v>517</v>
      </c>
      <c r="G10" s="9">
        <v>287</v>
      </c>
      <c r="H10" s="13">
        <v>322</v>
      </c>
      <c r="I10" s="13">
        <f>'[22]100%'!$H$500+'[22]90%'!$H$500+'[22]80%'!$H$500+'[22]70%'!$H$500+'[22]60%'!$H$500+'[22]50%'!$H$500+'[22]&lt;50%'!$H$500</f>
        <v>170</v>
      </c>
      <c r="J10" s="13">
        <v>213</v>
      </c>
      <c r="K10" s="13">
        <f>'[22]100%'!$I$500+'[22]90%'!$I$500+'[22]80%'!$I$500+'[22]70%'!$I$500+'[22]60%'!$I$500+'[22]50%'!$I$500+'[22]&lt;50%'!$I$500</f>
        <v>130</v>
      </c>
      <c r="L10" s="12">
        <f t="shared" si="0"/>
        <v>18</v>
      </c>
    </row>
    <row r="11" spans="1:12" ht="14.25" thickBot="1">
      <c r="A11" s="1" t="s">
        <v>24</v>
      </c>
      <c r="B11" s="9">
        <v>0</v>
      </c>
      <c r="C11" s="9">
        <v>0</v>
      </c>
      <c r="D11" s="12">
        <v>0</v>
      </c>
      <c r="E11" s="12">
        <v>0</v>
      </c>
      <c r="F11" s="9">
        <v>0</v>
      </c>
      <c r="G11" s="9">
        <v>0</v>
      </c>
      <c r="H11" s="13">
        <v>0</v>
      </c>
      <c r="I11" s="13">
        <f>'[23]100%'!$H$500+'[23]90%'!$H$500+'[23]80%'!$H$500+'[23]70%'!$H$500+'[23]60%'!$H$500+'[23]50%'!$H$500+'[23]&lt;50%'!$H$500</f>
        <v>0</v>
      </c>
      <c r="J11" s="13">
        <v>0</v>
      </c>
      <c r="K11" s="13">
        <f>'[23]100%'!$I$500+'[23]90%'!$I$500+'[23]80%'!$I$500+'[23]70%'!$I$500+'[23]60%'!$I$500+'[23]50%'!$I$500+'[23]&lt;50%'!$I$500</f>
        <v>0</v>
      </c>
      <c r="L11" s="12">
        <f t="shared" si="0"/>
        <v>0</v>
      </c>
    </row>
    <row r="12" spans="1:12" ht="14.25" thickBot="1">
      <c r="A12" s="1" t="s">
        <v>25</v>
      </c>
      <c r="B12" s="9">
        <v>2018</v>
      </c>
      <c r="C12" s="9">
        <v>1394</v>
      </c>
      <c r="D12" s="12">
        <v>1836</v>
      </c>
      <c r="E12" s="12">
        <v>1266</v>
      </c>
      <c r="F12" s="9">
        <v>182</v>
      </c>
      <c r="G12" s="9">
        <v>128</v>
      </c>
      <c r="H12" s="13">
        <v>109</v>
      </c>
      <c r="I12" s="13">
        <f>'[24]100%'!$H$500+'[24]90%'!$H$500+'[24]80%'!$H$500+'[24]70%'!$H$500+'[24]60%'!$H$500+'[24]50%'!$H$500+'[24]&lt;50%'!$H$500</f>
        <v>84</v>
      </c>
      <c r="J12" s="13">
        <v>76</v>
      </c>
      <c r="K12" s="13">
        <f>'[24]100%'!$I$500+'[24]90%'!$I$500+'[24]80%'!$I$500+'[24]70%'!$I$500+'[24]60%'!$I$500+'[24]50%'!$I$500+'[24]&lt;50%'!$I$500</f>
        <v>47</v>
      </c>
      <c r="L12" s="12">
        <f t="shared" si="0"/>
        <v>3</v>
      </c>
    </row>
    <row r="13" spans="1:12" ht="14.25" thickBot="1">
      <c r="A13" s="1" t="s">
        <v>26</v>
      </c>
      <c r="B13" s="9">
        <v>131</v>
      </c>
      <c r="C13" s="9">
        <v>131</v>
      </c>
      <c r="D13" s="12">
        <v>131</v>
      </c>
      <c r="E13" s="12">
        <v>131</v>
      </c>
      <c r="F13" s="9">
        <v>0</v>
      </c>
      <c r="G13" s="9">
        <v>0</v>
      </c>
      <c r="H13" s="13">
        <v>0</v>
      </c>
      <c r="I13" s="13">
        <f>'[25]100%'!$H$500+'[25]90%'!$H$500+'[25]80%'!$H$500+'[25]70%'!$H$500+'[25]60%'!$H$500+'[25]50%'!$H$500+'[25]&lt;50%'!$H$500</f>
        <v>0</v>
      </c>
      <c r="J13" s="13">
        <v>0</v>
      </c>
      <c r="K13" s="13">
        <f>'[25]100%'!$I$500+'[25]90%'!$I$500+'[25]80%'!$I$500+'[25]70%'!$I$500+'[25]60%'!$I$500+'[25]50%'!$I$500+'[25]&lt;50%'!$I$500</f>
        <v>0</v>
      </c>
      <c r="L13" s="12">
        <f t="shared" si="0"/>
        <v>0</v>
      </c>
    </row>
    <row r="14" spans="1:12" ht="14.25" thickBot="1">
      <c r="A14" s="3" t="s">
        <v>4</v>
      </c>
      <c r="B14" s="11">
        <f t="shared" ref="B14:C14" si="1">SUM(B3:B13)</f>
        <v>22177</v>
      </c>
      <c r="C14" s="11">
        <f t="shared" si="1"/>
        <v>16928</v>
      </c>
      <c r="D14" s="11">
        <f>SUM(D3:D13)</f>
        <v>18734</v>
      </c>
      <c r="E14" s="11">
        <f>SUM(E3:E13)</f>
        <v>14604</v>
      </c>
      <c r="F14" s="11">
        <f t="shared" ref="F14:G14" si="2">SUM(F3:F13)</f>
        <v>3443</v>
      </c>
      <c r="G14" s="11">
        <f t="shared" si="2"/>
        <v>2324</v>
      </c>
      <c r="H14" s="11">
        <f t="shared" ref="H14" si="3">SUM(H3:H13)</f>
        <v>1849</v>
      </c>
      <c r="I14" s="11">
        <f t="shared" ref="I14" si="4">SUM(I3:I13)</f>
        <v>1233</v>
      </c>
      <c r="J14" s="11">
        <f t="shared" ref="J14" si="5">SUM(J3:J13)</f>
        <v>1699</v>
      </c>
      <c r="K14" s="11">
        <f t="shared" ref="K14" si="6">SUM(K3:K13)</f>
        <v>1162</v>
      </c>
      <c r="L14" s="11">
        <f t="shared" ref="L14" si="7">SUM(L3:L13)</f>
        <v>105</v>
      </c>
    </row>
    <row r="21" spans="1:12">
      <c r="A21" s="197" t="s">
        <v>73</v>
      </c>
      <c r="B21" s="175" t="s">
        <v>88</v>
      </c>
      <c r="C21" s="176"/>
      <c r="D21" s="176"/>
      <c r="E21" s="177"/>
      <c r="F21" s="199" t="s">
        <v>80</v>
      </c>
      <c r="G21" s="199"/>
      <c r="H21" s="199"/>
      <c r="I21" s="199"/>
      <c r="J21" s="201" t="s">
        <v>63</v>
      </c>
      <c r="K21" s="203" t="s">
        <v>64</v>
      </c>
      <c r="L21" s="195" t="s">
        <v>76</v>
      </c>
    </row>
    <row r="22" spans="1:12" ht="15.75" customHeight="1">
      <c r="A22" s="198"/>
      <c r="B22" s="87" t="s">
        <v>34</v>
      </c>
      <c r="C22" s="93" t="s">
        <v>79</v>
      </c>
      <c r="D22" s="93" t="s">
        <v>35</v>
      </c>
      <c r="E22" s="80" t="s">
        <v>84</v>
      </c>
      <c r="F22" s="96" t="s">
        <v>61</v>
      </c>
      <c r="G22" s="96" t="s">
        <v>81</v>
      </c>
      <c r="H22" s="79" t="s">
        <v>82</v>
      </c>
      <c r="I22" s="98" t="s">
        <v>83</v>
      </c>
      <c r="J22" s="202"/>
      <c r="K22" s="204"/>
      <c r="L22" s="207"/>
    </row>
    <row r="23" spans="1:12">
      <c r="A23" s="91" t="s">
        <v>74</v>
      </c>
      <c r="B23" s="88">
        <v>22177</v>
      </c>
      <c r="C23" s="89">
        <v>16928</v>
      </c>
      <c r="D23" s="89">
        <f>B23-C23</f>
        <v>5249</v>
      </c>
      <c r="E23" s="95">
        <f>D23/B23</f>
        <v>0.23668665734770258</v>
      </c>
      <c r="F23" s="81">
        <v>3443</v>
      </c>
      <c r="G23" s="81">
        <v>2324</v>
      </c>
      <c r="H23" s="97">
        <f>F23-G23</f>
        <v>1119</v>
      </c>
      <c r="I23" s="100">
        <f>F23/B23</f>
        <v>0.15525093565405601</v>
      </c>
      <c r="J23" s="75">
        <v>1849</v>
      </c>
      <c r="K23" s="86">
        <v>1699</v>
      </c>
      <c r="L23" s="90">
        <f>J23+K23-F23</f>
        <v>105</v>
      </c>
    </row>
    <row r="24" spans="1:12">
      <c r="A24" s="91" t="s">
        <v>75</v>
      </c>
      <c r="B24" s="65">
        <v>455159</v>
      </c>
      <c r="C24" s="81">
        <v>342992</v>
      </c>
      <c r="D24" s="81">
        <f>B24-C24</f>
        <v>112167</v>
      </c>
      <c r="E24" s="95">
        <f>D24/B24</f>
        <v>0.24643476235776948</v>
      </c>
      <c r="F24" s="81">
        <v>58514</v>
      </c>
      <c r="G24" s="81">
        <v>28815</v>
      </c>
      <c r="H24" s="97">
        <f>F24-G24</f>
        <v>29699</v>
      </c>
      <c r="I24" s="99">
        <f t="shared" ref="I24:I25" si="8">F24/B24</f>
        <v>0.12855727339237497</v>
      </c>
      <c r="J24" s="76">
        <v>43343</v>
      </c>
      <c r="K24" s="86">
        <v>16993</v>
      </c>
      <c r="L24" s="85">
        <f>J24+K24-F24</f>
        <v>1822</v>
      </c>
    </row>
    <row r="25" spans="1:12">
      <c r="A25" s="92" t="s">
        <v>4</v>
      </c>
      <c r="B25" s="82">
        <f t="shared" ref="B25:C25" si="9">SUM(B23:B24)</f>
        <v>477336</v>
      </c>
      <c r="C25" s="83">
        <f t="shared" si="9"/>
        <v>359920</v>
      </c>
      <c r="D25" s="83">
        <f t="shared" ref="D25" si="10">SUM(D23:D24)</f>
        <v>117416</v>
      </c>
      <c r="E25" s="105">
        <f>D25/B25</f>
        <v>0.24598186602309485</v>
      </c>
      <c r="F25" s="83">
        <f t="shared" ref="F25" si="11">SUM(F23:F24)</f>
        <v>61957</v>
      </c>
      <c r="G25" s="83">
        <f>SUM(G23:G24)</f>
        <v>31139</v>
      </c>
      <c r="H25" s="83">
        <f>SUM(H23:H24)</f>
        <v>30818</v>
      </c>
      <c r="I25" s="101">
        <f t="shared" si="8"/>
        <v>0.12979745923207134</v>
      </c>
      <c r="J25" s="82">
        <f>SUM(J23:J24)</f>
        <v>45192</v>
      </c>
      <c r="K25" s="83">
        <f>SUM(K23:K24)</f>
        <v>18692</v>
      </c>
      <c r="L25" s="84">
        <f>SUM(L23:L24)</f>
        <v>1927</v>
      </c>
    </row>
    <row r="28" spans="1:12">
      <c r="A28" s="197" t="s">
        <v>73</v>
      </c>
      <c r="B28" s="175" t="s">
        <v>88</v>
      </c>
      <c r="C28" s="176"/>
      <c r="D28" s="176"/>
      <c r="E28" s="177"/>
      <c r="F28" s="199" t="s">
        <v>80</v>
      </c>
      <c r="G28" s="200"/>
      <c r="H28" s="199"/>
      <c r="I28" s="199"/>
      <c r="J28" s="201" t="s">
        <v>63</v>
      </c>
      <c r="K28" s="203" t="s">
        <v>64</v>
      </c>
      <c r="L28" s="195" t="s">
        <v>76</v>
      </c>
    </row>
    <row r="29" spans="1:12" ht="15.75" customHeight="1">
      <c r="A29" s="198"/>
      <c r="B29" s="127" t="s">
        <v>34</v>
      </c>
      <c r="C29" s="93" t="s">
        <v>79</v>
      </c>
      <c r="D29" s="93" t="s">
        <v>35</v>
      </c>
      <c r="E29" s="126" t="s">
        <v>84</v>
      </c>
      <c r="F29" s="96" t="s">
        <v>61</v>
      </c>
      <c r="G29" s="141" t="s">
        <v>81</v>
      </c>
      <c r="H29" s="128" t="s">
        <v>82</v>
      </c>
      <c r="I29" s="43" t="s">
        <v>83</v>
      </c>
      <c r="J29" s="202"/>
      <c r="K29" s="204"/>
      <c r="L29" s="196"/>
    </row>
    <row r="30" spans="1:12" ht="15.75" customHeight="1">
      <c r="A30" s="140" t="str">
        <f>A3</f>
        <v>cs101</v>
      </c>
      <c r="B30" s="76">
        <f>B3</f>
        <v>39</v>
      </c>
      <c r="C30" s="86">
        <f>C3</f>
        <v>35</v>
      </c>
      <c r="D30" s="86">
        <f>B30-C30</f>
        <v>4</v>
      </c>
      <c r="E30" s="95">
        <f>D30/B30</f>
        <v>0.10256410256410256</v>
      </c>
      <c r="F30" s="143">
        <f>F3</f>
        <v>12</v>
      </c>
      <c r="G30" s="143">
        <f>G3</f>
        <v>12</v>
      </c>
      <c r="H30" s="81">
        <f>F30-G30</f>
        <v>0</v>
      </c>
      <c r="I30" s="95">
        <f>F30/B30</f>
        <v>0.30769230769230771</v>
      </c>
      <c r="J30" s="144">
        <f>H3</f>
        <v>8</v>
      </c>
      <c r="K30" s="144">
        <f>J3</f>
        <v>4</v>
      </c>
      <c r="L30" s="90">
        <f>J30+K30-F30</f>
        <v>0</v>
      </c>
    </row>
    <row r="31" spans="1:12" ht="15.75" customHeight="1">
      <c r="A31" s="140" t="str">
        <f t="shared" ref="A31:C40" si="12">A4</f>
        <v>database</v>
      </c>
      <c r="B31" s="76">
        <f t="shared" si="12"/>
        <v>3271</v>
      </c>
      <c r="C31" s="86">
        <f t="shared" si="12"/>
        <v>2302</v>
      </c>
      <c r="D31" s="86">
        <f t="shared" ref="D31:D40" si="13">B31-C31</f>
        <v>969</v>
      </c>
      <c r="E31" s="95">
        <f t="shared" ref="E31:E40" si="14">D31/B31</f>
        <v>0.29623968205441759</v>
      </c>
      <c r="F31" s="143">
        <f t="shared" ref="F31:G31" si="15">F4</f>
        <v>448</v>
      </c>
      <c r="G31" s="143">
        <f t="shared" si="15"/>
        <v>358</v>
      </c>
      <c r="H31" s="81">
        <f t="shared" ref="H31:H40" si="16">F31-G31</f>
        <v>90</v>
      </c>
      <c r="I31" s="95">
        <f t="shared" ref="I31:I40" si="17">F31/B31</f>
        <v>0.1369611739529196</v>
      </c>
      <c r="J31" s="145">
        <f t="shared" ref="J31:J40" si="18">H4</f>
        <v>345</v>
      </c>
      <c r="K31" s="144">
        <f t="shared" ref="K31:K40" si="19">J4</f>
        <v>114</v>
      </c>
      <c r="L31" s="85">
        <f t="shared" ref="L31:L40" si="20">J31+K31-F31</f>
        <v>11</v>
      </c>
    </row>
    <row r="32" spans="1:12" ht="15.75" customHeight="1">
      <c r="A32" s="140" t="str">
        <f t="shared" si="12"/>
        <v>filby</v>
      </c>
      <c r="B32" s="76">
        <f t="shared" si="12"/>
        <v>0</v>
      </c>
      <c r="C32" s="86">
        <f t="shared" si="12"/>
        <v>0</v>
      </c>
      <c r="D32" s="86">
        <f t="shared" si="13"/>
        <v>0</v>
      </c>
      <c r="E32" s="95" t="s">
        <v>104</v>
      </c>
      <c r="F32" s="143">
        <f t="shared" ref="F32:G32" si="21">F5</f>
        <v>0</v>
      </c>
      <c r="G32" s="143">
        <f t="shared" si="21"/>
        <v>0</v>
      </c>
      <c r="H32" s="81">
        <f t="shared" si="16"/>
        <v>0</v>
      </c>
      <c r="I32" s="95" t="s">
        <v>104</v>
      </c>
      <c r="J32" s="145">
        <f t="shared" si="18"/>
        <v>0</v>
      </c>
      <c r="K32" s="144">
        <f t="shared" si="19"/>
        <v>0</v>
      </c>
      <c r="L32" s="85">
        <f t="shared" si="20"/>
        <v>0</v>
      </c>
    </row>
    <row r="33" spans="1:12" ht="15.75" customHeight="1">
      <c r="A33" s="140" t="str">
        <f t="shared" si="12"/>
        <v>financial</v>
      </c>
      <c r="B33" s="76">
        <f t="shared" si="12"/>
        <v>7008</v>
      </c>
      <c r="C33" s="86">
        <f t="shared" si="12"/>
        <v>5573</v>
      </c>
      <c r="D33" s="86">
        <f t="shared" si="13"/>
        <v>1435</v>
      </c>
      <c r="E33" s="95">
        <f t="shared" si="14"/>
        <v>0.20476598173515981</v>
      </c>
      <c r="F33" s="143">
        <f t="shared" ref="F33:G33" si="22">F6</f>
        <v>1259</v>
      </c>
      <c r="G33" s="143">
        <f t="shared" si="22"/>
        <v>869</v>
      </c>
      <c r="H33" s="81">
        <f t="shared" si="16"/>
        <v>390</v>
      </c>
      <c r="I33" s="95">
        <f t="shared" si="17"/>
        <v>0.17965182648401826</v>
      </c>
      <c r="J33" s="145">
        <f t="shared" si="18"/>
        <v>502</v>
      </c>
      <c r="K33" s="144">
        <f t="shared" si="19"/>
        <v>796</v>
      </c>
      <c r="L33" s="85">
        <f t="shared" si="20"/>
        <v>39</v>
      </c>
    </row>
    <row r="34" spans="1:12" ht="15.75" customHeight="1">
      <c r="A34" s="140" t="str">
        <f t="shared" si="12"/>
        <v>forms3</v>
      </c>
      <c r="B34" s="76">
        <f t="shared" si="12"/>
        <v>150</v>
      </c>
      <c r="C34" s="86">
        <f t="shared" si="12"/>
        <v>114</v>
      </c>
      <c r="D34" s="86">
        <f t="shared" si="13"/>
        <v>36</v>
      </c>
      <c r="E34" s="95">
        <f t="shared" si="14"/>
        <v>0.24</v>
      </c>
      <c r="F34" s="143">
        <f t="shared" ref="F34:G34" si="23">F7</f>
        <v>16</v>
      </c>
      <c r="G34" s="143">
        <f t="shared" si="23"/>
        <v>5</v>
      </c>
      <c r="H34" s="81">
        <f t="shared" si="16"/>
        <v>11</v>
      </c>
      <c r="I34" s="95">
        <f t="shared" si="17"/>
        <v>0.10666666666666667</v>
      </c>
      <c r="J34" s="145">
        <f t="shared" si="18"/>
        <v>14</v>
      </c>
      <c r="K34" s="144">
        <f t="shared" si="19"/>
        <v>2</v>
      </c>
      <c r="L34" s="85">
        <f t="shared" si="20"/>
        <v>0</v>
      </c>
    </row>
    <row r="35" spans="1:12" ht="15.75" customHeight="1">
      <c r="A35" s="140" t="str">
        <f t="shared" si="12"/>
        <v>grades</v>
      </c>
      <c r="B35" s="76">
        <f t="shared" si="12"/>
        <v>2955</v>
      </c>
      <c r="C35" s="86">
        <f t="shared" si="12"/>
        <v>2275</v>
      </c>
      <c r="D35" s="86">
        <f t="shared" si="13"/>
        <v>680</v>
      </c>
      <c r="E35" s="95">
        <f t="shared" si="14"/>
        <v>0.23011844331641285</v>
      </c>
      <c r="F35" s="143">
        <f t="shared" ref="F35:G35" si="24">F8</f>
        <v>666</v>
      </c>
      <c r="G35" s="143">
        <f t="shared" si="24"/>
        <v>528</v>
      </c>
      <c r="H35" s="81">
        <f t="shared" si="16"/>
        <v>138</v>
      </c>
      <c r="I35" s="95">
        <f t="shared" si="17"/>
        <v>0.22538071065989848</v>
      </c>
      <c r="J35" s="145">
        <f t="shared" si="18"/>
        <v>335</v>
      </c>
      <c r="K35" s="144">
        <f t="shared" si="19"/>
        <v>354</v>
      </c>
      <c r="L35" s="85">
        <f t="shared" si="20"/>
        <v>23</v>
      </c>
    </row>
    <row r="36" spans="1:12" ht="15.75" customHeight="1">
      <c r="A36" s="140" t="str">
        <f t="shared" si="12"/>
        <v>homework</v>
      </c>
      <c r="B36" s="76">
        <f t="shared" si="12"/>
        <v>2702</v>
      </c>
      <c r="C36" s="86">
        <f t="shared" si="12"/>
        <v>1971</v>
      </c>
      <c r="D36" s="86">
        <f t="shared" si="13"/>
        <v>731</v>
      </c>
      <c r="E36" s="95">
        <f t="shared" si="14"/>
        <v>0.27054034048852704</v>
      </c>
      <c r="F36" s="143">
        <f t="shared" ref="F36:G36" si="25">F9</f>
        <v>343</v>
      </c>
      <c r="G36" s="143">
        <f t="shared" si="25"/>
        <v>137</v>
      </c>
      <c r="H36" s="81">
        <f t="shared" si="16"/>
        <v>206</v>
      </c>
      <c r="I36" s="95">
        <f t="shared" si="17"/>
        <v>0.12694300518134716</v>
      </c>
      <c r="J36" s="145">
        <f t="shared" si="18"/>
        <v>214</v>
      </c>
      <c r="K36" s="144">
        <f t="shared" si="19"/>
        <v>140</v>
      </c>
      <c r="L36" s="85">
        <f t="shared" si="20"/>
        <v>11</v>
      </c>
    </row>
    <row r="37" spans="1:12" ht="15.75" customHeight="1">
      <c r="A37" s="140" t="str">
        <f t="shared" si="12"/>
        <v>inventory</v>
      </c>
      <c r="B37" s="76">
        <f t="shared" si="12"/>
        <v>3903</v>
      </c>
      <c r="C37" s="86">
        <f t="shared" si="12"/>
        <v>3133</v>
      </c>
      <c r="D37" s="86">
        <f t="shared" si="13"/>
        <v>770</v>
      </c>
      <c r="E37" s="95">
        <f t="shared" si="14"/>
        <v>0.19728414040481682</v>
      </c>
      <c r="F37" s="143">
        <f t="shared" ref="F37:G37" si="26">F10</f>
        <v>517</v>
      </c>
      <c r="G37" s="143">
        <f t="shared" si="26"/>
        <v>287</v>
      </c>
      <c r="H37" s="81">
        <f t="shared" si="16"/>
        <v>230</v>
      </c>
      <c r="I37" s="95">
        <f t="shared" si="17"/>
        <v>0.13246220855751986</v>
      </c>
      <c r="J37" s="145">
        <f t="shared" si="18"/>
        <v>322</v>
      </c>
      <c r="K37" s="144">
        <f t="shared" si="19"/>
        <v>213</v>
      </c>
      <c r="L37" s="85">
        <f t="shared" si="20"/>
        <v>18</v>
      </c>
    </row>
    <row r="38" spans="1:12" ht="15">
      <c r="A38" s="140" t="str">
        <f t="shared" si="12"/>
        <v>jackson</v>
      </c>
      <c r="B38" s="76">
        <f t="shared" si="12"/>
        <v>0</v>
      </c>
      <c r="C38" s="86">
        <f t="shared" si="12"/>
        <v>0</v>
      </c>
      <c r="D38" s="86">
        <f t="shared" si="13"/>
        <v>0</v>
      </c>
      <c r="E38" s="95" t="s">
        <v>104</v>
      </c>
      <c r="F38" s="143">
        <f t="shared" ref="F38:G38" si="27">F11</f>
        <v>0</v>
      </c>
      <c r="G38" s="143">
        <f t="shared" si="27"/>
        <v>0</v>
      </c>
      <c r="H38" s="81">
        <f t="shared" si="16"/>
        <v>0</v>
      </c>
      <c r="I38" s="95" t="s">
        <v>104</v>
      </c>
      <c r="J38" s="145">
        <f t="shared" si="18"/>
        <v>0</v>
      </c>
      <c r="K38" s="144">
        <f t="shared" si="19"/>
        <v>0</v>
      </c>
      <c r="L38" s="85">
        <f t="shared" si="20"/>
        <v>0</v>
      </c>
    </row>
    <row r="39" spans="1:12" ht="15">
      <c r="A39" s="140" t="str">
        <f t="shared" si="12"/>
        <v>modeling</v>
      </c>
      <c r="B39" s="76">
        <f t="shared" si="12"/>
        <v>2018</v>
      </c>
      <c r="C39" s="86">
        <f t="shared" si="12"/>
        <v>1394</v>
      </c>
      <c r="D39" s="86">
        <f t="shared" si="13"/>
        <v>624</v>
      </c>
      <c r="E39" s="95">
        <f t="shared" si="14"/>
        <v>0.30921704658077304</v>
      </c>
      <c r="F39" s="143">
        <f t="shared" ref="F39:G39" si="28">F12</f>
        <v>182</v>
      </c>
      <c r="G39" s="143">
        <f t="shared" si="28"/>
        <v>128</v>
      </c>
      <c r="H39" s="81">
        <f t="shared" si="16"/>
        <v>54</v>
      </c>
      <c r="I39" s="95">
        <f t="shared" si="17"/>
        <v>9.0188305252725476E-2</v>
      </c>
      <c r="J39" s="145">
        <f t="shared" si="18"/>
        <v>109</v>
      </c>
      <c r="K39" s="144">
        <f t="shared" si="19"/>
        <v>76</v>
      </c>
      <c r="L39" s="85">
        <f t="shared" si="20"/>
        <v>3</v>
      </c>
    </row>
    <row r="40" spans="1:12" ht="15">
      <c r="A40" s="140" t="str">
        <f t="shared" si="12"/>
        <v>personal</v>
      </c>
      <c r="B40" s="76">
        <f t="shared" si="12"/>
        <v>131</v>
      </c>
      <c r="C40" s="86">
        <f t="shared" si="12"/>
        <v>131</v>
      </c>
      <c r="D40" s="86">
        <f t="shared" si="13"/>
        <v>0</v>
      </c>
      <c r="E40" s="95">
        <f t="shared" si="14"/>
        <v>0</v>
      </c>
      <c r="F40" s="143">
        <f t="shared" ref="F40:G40" si="29">F13</f>
        <v>0</v>
      </c>
      <c r="G40" s="143">
        <f t="shared" si="29"/>
        <v>0</v>
      </c>
      <c r="H40" s="81">
        <f t="shared" si="16"/>
        <v>0</v>
      </c>
      <c r="I40" s="95">
        <f t="shared" si="17"/>
        <v>0</v>
      </c>
      <c r="J40" s="145">
        <f t="shared" si="18"/>
        <v>0</v>
      </c>
      <c r="K40" s="144">
        <f t="shared" si="19"/>
        <v>0</v>
      </c>
      <c r="L40" s="85">
        <f t="shared" si="20"/>
        <v>0</v>
      </c>
    </row>
    <row r="41" spans="1:12" ht="14.25">
      <c r="A41" s="92" t="s">
        <v>4</v>
      </c>
      <c r="B41" s="82">
        <f>SUM(B30:B40)</f>
        <v>22177</v>
      </c>
      <c r="C41" s="82">
        <f t="shared" ref="C41:D41" si="30">SUM(C30:C40)</f>
        <v>16928</v>
      </c>
      <c r="D41" s="82">
        <f t="shared" si="30"/>
        <v>5249</v>
      </c>
      <c r="E41" s="142">
        <f>D41/B41</f>
        <v>0.23668665734770258</v>
      </c>
      <c r="F41" s="83">
        <f>SUM(F30:F40)</f>
        <v>3443</v>
      </c>
      <c r="G41" s="83">
        <f t="shared" ref="G41:H41" si="31">SUM(G30:G40)</f>
        <v>2324</v>
      </c>
      <c r="H41" s="83">
        <f t="shared" si="31"/>
        <v>1119</v>
      </c>
      <c r="I41" s="146">
        <f t="shared" ref="I41" si="32">F41/B41</f>
        <v>0.15525093565405601</v>
      </c>
      <c r="J41" s="82">
        <f>SUM(J30:J40)</f>
        <v>1849</v>
      </c>
      <c r="K41" s="83">
        <f>SUM(K30:K40)</f>
        <v>1699</v>
      </c>
      <c r="L41" s="83">
        <f>SUM(L30:L40)</f>
        <v>105</v>
      </c>
    </row>
  </sheetData>
  <mergeCells count="17">
    <mergeCell ref="A21:A22"/>
    <mergeCell ref="F21:I21"/>
    <mergeCell ref="L21:L22"/>
    <mergeCell ref="J21:J22"/>
    <mergeCell ref="K21:K22"/>
    <mergeCell ref="B21:E21"/>
    <mergeCell ref="B1:C1"/>
    <mergeCell ref="D1:E1"/>
    <mergeCell ref="F1:G1"/>
    <mergeCell ref="H1:I1"/>
    <mergeCell ref="J1:K1"/>
    <mergeCell ref="L28:L29"/>
    <mergeCell ref="A28:A29"/>
    <mergeCell ref="B28:E28"/>
    <mergeCell ref="F28:I28"/>
    <mergeCell ref="J28:J29"/>
    <mergeCell ref="K28:K29"/>
  </mergeCells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B4" sqref="B4"/>
    </sheetView>
  </sheetViews>
  <sheetFormatPr defaultRowHeight="13.5"/>
  <cols>
    <col min="3" max="3" width="13.25" customWidth="1"/>
  </cols>
  <sheetData>
    <row r="1" spans="1:6">
      <c r="B1" t="s">
        <v>110</v>
      </c>
      <c r="C1" t="s">
        <v>111</v>
      </c>
      <c r="D1" t="s">
        <v>112</v>
      </c>
      <c r="E1" t="s">
        <v>113</v>
      </c>
      <c r="F1" t="s">
        <v>114</v>
      </c>
    </row>
    <row r="2" spans="1:6">
      <c r="A2" t="s">
        <v>109</v>
      </c>
      <c r="B2" s="166">
        <v>112258</v>
      </c>
      <c r="C2" s="166">
        <v>14846</v>
      </c>
      <c r="D2">
        <f>B2-C2</f>
        <v>97412</v>
      </c>
      <c r="E2" s="167">
        <f>C2/B2</f>
        <v>0.13224892657984286</v>
      </c>
      <c r="F2" s="167">
        <f>D2/B2</f>
        <v>0.86775107342015712</v>
      </c>
    </row>
    <row r="3" spans="1:6">
      <c r="A3" t="s">
        <v>75</v>
      </c>
      <c r="B3" s="166">
        <v>2944109</v>
      </c>
      <c r="C3" s="166">
        <v>513250</v>
      </c>
      <c r="D3">
        <f>B3-C3</f>
        <v>2430859</v>
      </c>
      <c r="E3" s="167">
        <f t="shared" ref="E3:E4" si="0">C3/B3</f>
        <v>0.17433118135232087</v>
      </c>
      <c r="F3" s="167">
        <f t="shared" ref="F3:F4" si="1">D3/B3</f>
        <v>0.82566881864767916</v>
      </c>
    </row>
    <row r="4" spans="1:6">
      <c r="A4" t="s">
        <v>36</v>
      </c>
      <c r="B4">
        <f>SUM(B2:B3)</f>
        <v>3056367</v>
      </c>
      <c r="C4">
        <f t="shared" ref="C4:D4" si="2">SUM(C2:C3)</f>
        <v>528096</v>
      </c>
      <c r="D4">
        <f t="shared" si="2"/>
        <v>2528271</v>
      </c>
      <c r="E4" s="167">
        <f t="shared" si="0"/>
        <v>0.1727855326274626</v>
      </c>
      <c r="F4" s="167">
        <f t="shared" si="1"/>
        <v>0.82721446737253734</v>
      </c>
    </row>
    <row r="8" spans="1:6">
      <c r="A8" t="s">
        <v>115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ca-statistics-1</vt:lpstr>
      <vt:lpstr>ca-statistics-2</vt:lpstr>
      <vt:lpstr>ca-statistics-3</vt:lpstr>
      <vt:lpstr>AmCheck-ST</vt:lpstr>
      <vt:lpstr>AmCheck-CA</vt:lpstr>
      <vt:lpstr>CACheck-ST</vt:lpstr>
      <vt:lpstr>CACheck-CA</vt:lpstr>
      <vt:lpstr>all-cell-array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2016-04-15T02:39:15Z</dcterms:modified>
</cp:coreProperties>
</file>