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-15" yWindow="-15" windowWidth="15330" windowHeight="4110" tabRatio="822"/>
  </bookViews>
  <sheets>
    <sheet name="Assumptions" sheetId="17" r:id="rId1"/>
    <sheet name="99 Acct Sumry" sheetId="20" r:id="rId2"/>
    <sheet name="00 Acct Sumry" sheetId="23" r:id="rId3"/>
  </sheets>
  <externalReferences>
    <externalReference r:id="rId4"/>
    <externalReference r:id="rId5"/>
  </externalReferences>
  <definedNames>
    <definedName name="AnnualHours">Assumptions!#REF!</definedName>
    <definedName name="Begin_Op">'[1]Consol Summary'!$N$7</definedName>
    <definedName name="chillers">'[1]Consol Summary'!$M$65</definedName>
    <definedName name="idc">#REF!</definedName>
    <definedName name="Main_Table">'[1]Consol Summary'!$D$22:$I$45</definedName>
    <definedName name="Maint_Accrual">Assumptions!#REF!</definedName>
    <definedName name="PERIOD1">'[1]Consol Summary'!#REF!</definedName>
    <definedName name="PERIOD2">'[1]Consol Summary'!#REF!</definedName>
    <definedName name="principal">'[1]Consol Summary'!#REF!</definedName>
    <definedName name="_xlnm.Print_Area" localSheetId="2">'00 Acct Sumry'!$A$1:$E$61</definedName>
    <definedName name="_xlnm.Print_Area" localSheetId="1">'99 Acct Sumry'!$A$1:$E$64</definedName>
    <definedName name="_xlnm.Print_Area" localSheetId="0">Assumptions!$A$2:$J$43</definedName>
    <definedName name="StartMWh">'[1]Consol Summary'!#REF!</definedName>
    <definedName name="Variable">Assumptions!#REF!</definedName>
    <definedName name="WaterTreatmentVar">Assumptions!#REF!</definedName>
    <definedName name="wrn.test1." localSheetId="0" hidden="1">{"Income Statement",#N/A,FALSE,"CFMODEL";"Balance Sheet",#N/A,FALSE,"CFMODEL"}</definedName>
    <definedName name="wrn.test1." hidden="1">{"Income Statement",#N/A,FALSE,"CFMODEL";"Balance Sheet",#N/A,FALSE,"CFMODEL"}</definedName>
    <definedName name="wrn.test2." localSheetId="0" hidden="1">{"SourcesUses",#N/A,TRUE,"CFMODEL";"TransOverview",#N/A,TRUE,"CFMODEL"}</definedName>
    <definedName name="wrn.test2." hidden="1">{"SourcesUses",#N/A,TRUE,"CFMODEL";"TransOverview",#N/A,TRUE,"CFMODEL"}</definedName>
    <definedName name="wrn.test3." localSheetId="0" hidden="1">{"SourcesUses",#N/A,TRUE,#N/A;"TransOverview",#N/A,TRUE,"CFMODEL"}</definedName>
    <definedName name="wrn.test3." hidden="1">{"SourcesUses",#N/A,TRUE,#N/A;"TransOverview",#N/A,TRUE,"CFMODEL"}</definedName>
    <definedName name="wrn.test4." localSheetId="0" hidden="1">{"SourcesUses",#N/A,TRUE,"FundsFlow";"TransOverview",#N/A,TRUE,"FundsFlow"}</definedName>
    <definedName name="wrn.test4." hidden="1">{"SourcesUses",#N/A,TRUE,"FundsFlow";"TransOverview",#N/A,TRUE,"FundsFlow"}</definedName>
  </definedNames>
  <calcPr calcId="152511"/>
</workbook>
</file>

<file path=xl/calcChain.xml><?xml version="1.0" encoding="utf-8"?>
<calcChain xmlns="http://schemas.openxmlformats.org/spreadsheetml/2006/main">
  <c r="C9" i="23" l="1"/>
  <c r="C11" i="23"/>
  <c r="D11" i="23"/>
  <c r="G35" i="17" s="1"/>
  <c r="E11" i="23"/>
  <c r="C15" i="23"/>
  <c r="D15" i="23"/>
  <c r="E15" i="23"/>
  <c r="C16" i="23"/>
  <c r="D16" i="23"/>
  <c r="E16" i="23"/>
  <c r="C17" i="23"/>
  <c r="D17" i="23"/>
  <c r="E17" i="23"/>
  <c r="C18" i="23"/>
  <c r="D18" i="23"/>
  <c r="E18" i="23"/>
  <c r="C19" i="23"/>
  <c r="D19" i="23"/>
  <c r="E19" i="23"/>
  <c r="C20" i="23"/>
  <c r="D20" i="23"/>
  <c r="E20" i="23"/>
  <c r="C21" i="23"/>
  <c r="D21" i="23"/>
  <c r="E21" i="23"/>
  <c r="C22" i="23"/>
  <c r="D22" i="23"/>
  <c r="E22" i="23"/>
  <c r="C23" i="23"/>
  <c r="D23" i="23"/>
  <c r="E23" i="23"/>
  <c r="C24" i="23"/>
  <c r="D24" i="23"/>
  <c r="E24" i="23"/>
  <c r="C25" i="23"/>
  <c r="D25" i="23"/>
  <c r="E25" i="23"/>
  <c r="C26" i="23"/>
  <c r="D26" i="23"/>
  <c r="E26" i="23"/>
  <c r="C27" i="23"/>
  <c r="D27" i="23"/>
  <c r="E27" i="23"/>
  <c r="C28" i="23"/>
  <c r="D28" i="23"/>
  <c r="E28" i="23"/>
  <c r="C29" i="23"/>
  <c r="D29" i="23"/>
  <c r="E29" i="23"/>
  <c r="C30" i="23"/>
  <c r="D30" i="23"/>
  <c r="E30" i="23"/>
  <c r="C31" i="23"/>
  <c r="D31" i="23"/>
  <c r="E31" i="23"/>
  <c r="H37" i="17" s="1"/>
  <c r="C32" i="23"/>
  <c r="D32" i="23"/>
  <c r="E32" i="23"/>
  <c r="D33" i="23"/>
  <c r="D39" i="23" s="1"/>
  <c r="C35" i="23"/>
  <c r="F39" i="17" s="1"/>
  <c r="D35" i="23"/>
  <c r="G39" i="17" s="1"/>
  <c r="E35" i="23"/>
  <c r="C37" i="23"/>
  <c r="F38" i="17" s="1"/>
  <c r="D37" i="23"/>
  <c r="E37" i="23"/>
  <c r="C42" i="23"/>
  <c r="D42" i="23"/>
  <c r="E42" i="23"/>
  <c r="C43" i="23"/>
  <c r="D43" i="23"/>
  <c r="E43" i="23"/>
  <c r="H41" i="17" s="1"/>
  <c r="C45" i="23"/>
  <c r="D45" i="23"/>
  <c r="E45" i="23"/>
  <c r="C46" i="23"/>
  <c r="F40" i="17" s="1"/>
  <c r="D46" i="23"/>
  <c r="E46" i="23"/>
  <c r="C47" i="23"/>
  <c r="D47" i="23"/>
  <c r="E47" i="23"/>
  <c r="C48" i="23"/>
  <c r="D48" i="23"/>
  <c r="E48" i="23"/>
  <c r="C55" i="23"/>
  <c r="D55" i="23"/>
  <c r="E55" i="23"/>
  <c r="E59" i="23" s="1"/>
  <c r="C56" i="23"/>
  <c r="D56" i="23"/>
  <c r="E56" i="23"/>
  <c r="C57" i="23"/>
  <c r="C59" i="23" s="1"/>
  <c r="D57" i="23"/>
  <c r="E57" i="23"/>
  <c r="C63" i="23"/>
  <c r="D63" i="23"/>
  <c r="E63" i="23"/>
  <c r="C9" i="20"/>
  <c r="C11" i="20"/>
  <c r="B35" i="17" s="1"/>
  <c r="D11" i="20"/>
  <c r="E11" i="20"/>
  <c r="D35" i="17" s="1"/>
  <c r="C15" i="20"/>
  <c r="D15" i="20"/>
  <c r="E15" i="20"/>
  <c r="C16" i="20"/>
  <c r="D16" i="20"/>
  <c r="E16" i="20"/>
  <c r="C17" i="20"/>
  <c r="D17" i="20"/>
  <c r="E17" i="20"/>
  <c r="C18" i="20"/>
  <c r="C19" i="20"/>
  <c r="D19" i="20"/>
  <c r="E19" i="20"/>
  <c r="C20" i="20"/>
  <c r="B37" i="17" s="1"/>
  <c r="D20" i="20"/>
  <c r="E20" i="20"/>
  <c r="C21" i="20"/>
  <c r="D21" i="20"/>
  <c r="E21" i="20"/>
  <c r="C22" i="20"/>
  <c r="D22" i="20"/>
  <c r="E22" i="20"/>
  <c r="C23" i="20"/>
  <c r="D23" i="20"/>
  <c r="E23" i="20"/>
  <c r="C24" i="20"/>
  <c r="D24" i="20"/>
  <c r="E24" i="20"/>
  <c r="C25" i="20"/>
  <c r="D25" i="20"/>
  <c r="E25" i="20"/>
  <c r="C26" i="20"/>
  <c r="D26" i="20"/>
  <c r="E26" i="20"/>
  <c r="C27" i="20"/>
  <c r="D27" i="20"/>
  <c r="E27" i="20"/>
  <c r="C28" i="20"/>
  <c r="D28" i="20"/>
  <c r="E28" i="20"/>
  <c r="C29" i="20"/>
  <c r="D29" i="20"/>
  <c r="E29" i="20"/>
  <c r="C30" i="20"/>
  <c r="D30" i="20"/>
  <c r="E30" i="20"/>
  <c r="C31" i="20"/>
  <c r="D31" i="20"/>
  <c r="E31" i="20"/>
  <c r="C32" i="20"/>
  <c r="D32" i="20"/>
  <c r="E32" i="20"/>
  <c r="C33" i="20"/>
  <c r="D33" i="20"/>
  <c r="E33" i="20"/>
  <c r="C34" i="20"/>
  <c r="D34" i="20"/>
  <c r="E34" i="20"/>
  <c r="C35" i="20"/>
  <c r="D35" i="20"/>
  <c r="E35" i="20"/>
  <c r="E36" i="20"/>
  <c r="E42" i="20" s="1"/>
  <c r="C38" i="20"/>
  <c r="D38" i="20"/>
  <c r="E38" i="20"/>
  <c r="C40" i="20"/>
  <c r="B38" i="17" s="1"/>
  <c r="D40" i="20"/>
  <c r="E40" i="20"/>
  <c r="D38" i="17" s="1"/>
  <c r="C45" i="20"/>
  <c r="D45" i="20"/>
  <c r="E45" i="20"/>
  <c r="C46" i="20"/>
  <c r="B41" i="17" s="1"/>
  <c r="D46" i="20"/>
  <c r="C41" i="17" s="1"/>
  <c r="E46" i="20"/>
  <c r="D41" i="17" s="1"/>
  <c r="C48" i="20"/>
  <c r="D48" i="20"/>
  <c r="E48" i="20"/>
  <c r="C49" i="20"/>
  <c r="D49" i="20"/>
  <c r="E49" i="20"/>
  <c r="C50" i="20"/>
  <c r="D50" i="20"/>
  <c r="E50" i="20"/>
  <c r="C51" i="20"/>
  <c r="D51" i="20"/>
  <c r="E51" i="20"/>
  <c r="C58" i="20"/>
  <c r="D58" i="20"/>
  <c r="E58" i="20"/>
  <c r="C59" i="20"/>
  <c r="D59" i="20"/>
  <c r="E59" i="20"/>
  <c r="C60" i="20"/>
  <c r="D60" i="20"/>
  <c r="E60" i="20"/>
  <c r="E62" i="20"/>
  <c r="C66" i="20"/>
  <c r="D66" i="20"/>
  <c r="E66" i="20"/>
  <c r="J7" i="17"/>
  <c r="J9" i="17"/>
  <c r="J11" i="17"/>
  <c r="J12" i="17"/>
  <c r="B13" i="17"/>
  <c r="C13" i="17"/>
  <c r="D13" i="17"/>
  <c r="F13" i="17"/>
  <c r="F23" i="17" s="1"/>
  <c r="F27" i="17" s="1"/>
  <c r="G13" i="17"/>
  <c r="H13" i="17"/>
  <c r="J15" i="17"/>
  <c r="J16" i="17"/>
  <c r="B17" i="17"/>
  <c r="C17" i="17"/>
  <c r="D17" i="17"/>
  <c r="F17" i="17"/>
  <c r="G17" i="17"/>
  <c r="H17" i="17"/>
  <c r="J19" i="17"/>
  <c r="J20" i="17"/>
  <c r="B21" i="17"/>
  <c r="C21" i="17"/>
  <c r="D21" i="17"/>
  <c r="F21" i="17"/>
  <c r="G21" i="17"/>
  <c r="H21" i="17"/>
  <c r="J26" i="17"/>
  <c r="C33" i="17"/>
  <c r="D33" i="17"/>
  <c r="F33" i="17"/>
  <c r="G33" i="17"/>
  <c r="H33" i="17"/>
  <c r="J33" i="17"/>
  <c r="H35" i="17"/>
  <c r="C38" i="17"/>
  <c r="G38" i="17"/>
  <c r="H38" i="17"/>
  <c r="B39" i="17"/>
  <c r="C39" i="17"/>
  <c r="D39" i="17"/>
  <c r="H39" i="17"/>
  <c r="F41" i="17"/>
  <c r="G41" i="17"/>
  <c r="G23" i="17" l="1"/>
  <c r="G27" i="17" s="1"/>
  <c r="G40" i="17"/>
  <c r="D50" i="23"/>
  <c r="D52" i="23"/>
  <c r="G37" i="17"/>
  <c r="C62" i="20"/>
  <c r="E53" i="20"/>
  <c r="E55" i="20" s="1"/>
  <c r="E50" i="23"/>
  <c r="D36" i="20"/>
  <c r="D42" i="20" s="1"/>
  <c r="G36" i="17"/>
  <c r="C33" i="23"/>
  <c r="C39" i="23" s="1"/>
  <c r="F36" i="17"/>
  <c r="F37" i="17"/>
  <c r="E33" i="23"/>
  <c r="E39" i="23" s="1"/>
  <c r="E52" i="23" s="1"/>
  <c r="H36" i="17"/>
  <c r="D23" i="17"/>
  <c r="D27" i="17" s="1"/>
  <c r="H23" i="17"/>
  <c r="H27" i="17" s="1"/>
  <c r="D53" i="20"/>
  <c r="D55" i="20" s="1"/>
  <c r="C40" i="17"/>
  <c r="C36" i="20"/>
  <c r="C42" i="20" s="1"/>
  <c r="B36" i="17"/>
  <c r="C35" i="17"/>
  <c r="J21" i="17"/>
  <c r="J17" i="17"/>
  <c r="C23" i="17"/>
  <c r="C27" i="17" s="1"/>
  <c r="B23" i="17"/>
  <c r="J13" i="17"/>
  <c r="D36" i="17"/>
  <c r="D40" i="17"/>
  <c r="C53" i="20"/>
  <c r="C64" i="20" s="1"/>
  <c r="C67" i="20" s="1"/>
  <c r="C36" i="17"/>
  <c r="D62" i="20"/>
  <c r="B40" i="17"/>
  <c r="D59" i="23"/>
  <c r="D61" i="23" s="1"/>
  <c r="D64" i="23" s="1"/>
  <c r="F35" i="17"/>
  <c r="C37" i="17"/>
  <c r="D37" i="17"/>
  <c r="H40" i="17"/>
  <c r="C50" i="23"/>
  <c r="C61" i="23" s="1"/>
  <c r="C64" i="23" s="1"/>
  <c r="C52" i="23" l="1"/>
  <c r="E64" i="20"/>
  <c r="E67" i="20" s="1"/>
  <c r="C55" i="20"/>
  <c r="J23" i="17"/>
  <c r="B27" i="17"/>
  <c r="J27" i="17" s="1"/>
  <c r="B42" i="17"/>
  <c r="F42" i="17"/>
  <c r="D42" i="17"/>
  <c r="H42" i="17"/>
  <c r="G42" i="17"/>
  <c r="D64" i="20"/>
  <c r="D67" i="20" s="1"/>
  <c r="C42" i="17"/>
  <c r="E61" i="23"/>
  <c r="E64" i="23" s="1"/>
  <c r="J41" i="17" l="1"/>
  <c r="J39" i="17"/>
  <c r="J37" i="17"/>
  <c r="J36" i="17"/>
  <c r="J42" i="17"/>
  <c r="J40" i="17"/>
  <c r="J38" i="17"/>
  <c r="J25" i="17"/>
  <c r="J35" i="17"/>
</calcChain>
</file>

<file path=xl/comments1.xml><?xml version="1.0" encoding="utf-8"?>
<comments xmlns="http://schemas.openxmlformats.org/spreadsheetml/2006/main">
  <authors>
    <author/>
  </authors>
  <commentList>
    <comment ref="J12" authorId="0" shapeId="0">
      <text>
        <r>
          <rPr>
            <sz val="10"/>
            <rFont val="Arial"/>
            <family val="2"/>
          </rPr>
          <t>Suggested Repair:SUM(E12,D12,C12,F12,G12,H12,B12)
Suggested Value:5.7</t>
        </r>
      </text>
    </comment>
    <comment ref="J16" authorId="0" shapeId="0">
      <text>
        <r>
          <rPr>
            <sz val="10"/>
            <rFont val="Arial"/>
            <family val="2"/>
          </rPr>
          <t>Suggested Repair:SUM(E16,D16,C16,F16,G16,H16,B16)
Suggested Value:4.5</t>
        </r>
      </text>
    </comment>
    <comment ref="J20" authorId="0" shapeId="0">
      <text>
        <r>
          <rPr>
            <sz val="10"/>
            <rFont val="Arial"/>
            <family val="2"/>
          </rPr>
          <t>Suggested Repair:SUM(E20,D20,C20,F20,G20,H20,B20)
Suggested Value:4.5</t>
        </r>
      </text>
    </comment>
    <comment ref="J28" authorId="0" shapeId="0">
      <text>
        <r>
          <rPr>
            <sz val="10"/>
            <rFont val="Arial"/>
            <family val="2"/>
          </rPr>
          <t>Suggested Repair:SUM(E28,D28,C28,F28,G28,H28,B28)
Suggested Value:450.0</t>
        </r>
      </text>
    </comment>
  </commentList>
</comments>
</file>

<file path=xl/sharedStrings.xml><?xml version="1.0" encoding="utf-8"?>
<sst xmlns="http://schemas.openxmlformats.org/spreadsheetml/2006/main" count="200" uniqueCount="90">
  <si>
    <t>TECHNICAL ASSUMPTIONS:</t>
  </si>
  <si>
    <t>1999 PROJECTS</t>
  </si>
  <si>
    <t>2000 PROJECTS</t>
  </si>
  <si>
    <t>Brownsville</t>
  </si>
  <si>
    <t>Caledonia</t>
  </si>
  <si>
    <t>New Albany</t>
  </si>
  <si>
    <t>Wheatland</t>
  </si>
  <si>
    <t>Wilton</t>
  </si>
  <si>
    <t>Number of Turbines</t>
  </si>
  <si>
    <t>Annual Operating Hours</t>
  </si>
  <si>
    <t>Annual Generation (MWh)</t>
  </si>
  <si>
    <t>Number of Starts per year</t>
  </si>
  <si>
    <t>Major Maintenance &amp; Ongoing Capex</t>
  </si>
  <si>
    <t>Insurance</t>
  </si>
  <si>
    <t>Gleason</t>
  </si>
  <si>
    <t>ASSUMPTIONS</t>
  </si>
  <si>
    <t>Heat Rate (Btu/kWh)</t>
  </si>
  <si>
    <t>Annual Escalator</t>
  </si>
  <si>
    <t>Mobilization</t>
  </si>
  <si>
    <t>Expense Analysis Summary</t>
  </si>
  <si>
    <t>Summary</t>
  </si>
  <si>
    <t>Operations &amp; Maintenance:</t>
  </si>
  <si>
    <t>O&amp;M Expenses</t>
  </si>
  <si>
    <t>Fuel Handling Sstem (Gas)</t>
  </si>
  <si>
    <t>Feedwater System</t>
  </si>
  <si>
    <t>Fire Protection System</t>
  </si>
  <si>
    <t>Demineralized Water System</t>
  </si>
  <si>
    <t>Wastewater System</t>
  </si>
  <si>
    <t>Recirculating Water System</t>
  </si>
  <si>
    <t>Building Utilities &amp; HVAC System</t>
  </si>
  <si>
    <t>Electrical Distribution System</t>
  </si>
  <si>
    <t>Distributed Control System</t>
  </si>
  <si>
    <t>Plant Consumable Supplies</t>
  </si>
  <si>
    <t>Plant G&amp;A</t>
  </si>
  <si>
    <t>Reimbursable Labor</t>
  </si>
  <si>
    <t>Tools &amp; Equipment</t>
  </si>
  <si>
    <t>Utilities</t>
  </si>
  <si>
    <t>Instrument/Service Air</t>
  </si>
  <si>
    <t>Gas T/G System</t>
  </si>
  <si>
    <t>HRSG System</t>
  </si>
  <si>
    <t>Other - Non-Scope Costs</t>
  </si>
  <si>
    <t>Subtotal Other O&amp;M</t>
  </si>
  <si>
    <t>O&amp;M Management Fee</t>
  </si>
  <si>
    <t>Major Maintenance Accrual</t>
  </si>
  <si>
    <t>Subtotal - Oper &amp; Maint Expense</t>
  </si>
  <si>
    <t>Owner's Expense:</t>
  </si>
  <si>
    <t>Property Taxes</t>
  </si>
  <si>
    <t>Interconnection Fees</t>
  </si>
  <si>
    <t>Gas Pipeline Metering Cost</t>
  </si>
  <si>
    <t>Misc</t>
  </si>
  <si>
    <t>Franchise Taxes</t>
  </si>
  <si>
    <t>Subtotal - Owner's Expense</t>
  </si>
  <si>
    <t>Other Expense</t>
  </si>
  <si>
    <t>Interest Expense</t>
  </si>
  <si>
    <t>Capital Charge, net of credit</t>
  </si>
  <si>
    <t>Depreciation Expense</t>
  </si>
  <si>
    <t>Subtotal - Other Expense</t>
  </si>
  <si>
    <t>Total O&amp;M</t>
  </si>
  <si>
    <t>Fixed Operation &amp; Maintenance</t>
  </si>
  <si>
    <t>Variable Operation &amp; Maintenance</t>
  </si>
  <si>
    <t>Owner's Expense</t>
  </si>
  <si>
    <t>Classification</t>
  </si>
  <si>
    <t>Fixed</t>
  </si>
  <si>
    <t>Owners</t>
  </si>
  <si>
    <t>'00 Peakers</t>
  </si>
  <si>
    <t>'99 Peakers</t>
  </si>
  <si>
    <t>Total O&amp;M excluding Capital Costs</t>
  </si>
  <si>
    <t>GENCO '99 Peakers LLC</t>
  </si>
  <si>
    <t>GENCO '00 Peakers LLC</t>
  </si>
  <si>
    <t>Check</t>
  </si>
  <si>
    <t>Air Pollution Control System</t>
  </si>
  <si>
    <t>Property Taxes (Not Escalated)</t>
  </si>
  <si>
    <t xml:space="preserve">    Total</t>
  </si>
  <si>
    <t>Commercial Operation Date</t>
  </si>
  <si>
    <t>GENCO</t>
  </si>
  <si>
    <t>ISO Capacity (MW)</t>
  </si>
  <si>
    <t>Operating Costs (Annualized 2000$)</t>
  </si>
  <si>
    <t>Difference</t>
  </si>
  <si>
    <t>Net Summer Capacity (MW)</t>
  </si>
  <si>
    <t>Winter Availability</t>
  </si>
  <si>
    <t>Net Winter Capacity (MW)</t>
  </si>
  <si>
    <t>Weighted Average Capacity Per Year</t>
  </si>
  <si>
    <t>Steam Distribution System</t>
  </si>
  <si>
    <t>Summer Availability</t>
  </si>
  <si>
    <t>Shoulder Availability</t>
  </si>
  <si>
    <t>Gross Shoulder Capacity (Apr, May, Oct) (MW)</t>
  </si>
  <si>
    <t>Gross Summer Capacity (June - Sept) (MW)</t>
  </si>
  <si>
    <t>Gross Winter Capacity (Nov - Mar) (MW)</t>
  </si>
  <si>
    <t>Combustion Air System</t>
  </si>
  <si>
    <t>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</si>
</sst>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&quot;$&quot;#,##0_);[Red]\(&quot;$&quot;#,##0\)"/>
    <numFmt numFmtId="177" formatCode="_(* #,##0.00_);_(* \(#,##0.00\);_(* &quot;-&quot;??_);_(@_)"/>
    <numFmt numFmtId="178" formatCode="_(* #,##0_);_(* \(#,##0\);_(* &quot;-&quot;??_);_(@_)"/>
    <numFmt numFmtId="179" formatCode="0.00_)"/>
    <numFmt numFmtId="180" formatCode="m/yy"/>
    <numFmt numFmtId="181" formatCode="mmmm\ d\,\ yyyy"/>
    <numFmt numFmtId="182" formatCode="#,##0.0000000_);[Red]\(#,##0.0000000\)"/>
    <numFmt numFmtId="183" formatCode="&quot;$&quot;#,##0.0000000_);\(&quot;$&quot;#,##0.0000000\)"/>
    <numFmt numFmtId="184" formatCode="0.0000000000"/>
  </numFmts>
  <fonts count="25">
    <font>
      <sz val="10"/>
      <name val="Arial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Arial"/>
      <family val="2"/>
    </font>
    <font>
      <b/>
      <u/>
      <sz val="10"/>
      <name val="Times New Roman"/>
      <family val="1"/>
    </font>
    <font>
      <u/>
      <sz val="10"/>
      <name val="Times New Roman"/>
      <family val="1"/>
    </font>
    <font>
      <b/>
      <sz val="16"/>
      <name val="Times New Roman"/>
      <family val="1"/>
    </font>
    <font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1"/>
      <name val="??"/>
      <family val="3"/>
      <charset val="129"/>
    </font>
    <font>
      <b/>
      <u/>
      <sz val="11"/>
      <color indexed="37"/>
      <name val="Arial"/>
      <family val="2"/>
    </font>
    <font>
      <sz val="7"/>
      <name val="Small Fonts"/>
      <family val="3"/>
      <charset val="134"/>
    </font>
    <font>
      <b/>
      <i/>
      <sz val="16"/>
      <name val="Helv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i/>
      <u/>
      <sz val="10"/>
      <name val="Times New Roman"/>
      <family val="1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color indexed="10"/>
      <name val="Arial"/>
      <family val="2"/>
    </font>
    <font>
      <sz val="9"/>
      <name val="宋体"/>
      <family val="3"/>
      <charset val="134"/>
    </font>
    <font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10"/>
      </patternFill>
    </fill>
    <fill>
      <patternFill patternType="solid">
        <fgColor rgb="FFFFC000"/>
        <bgColor indexed="13"/>
      </patternFill>
    </fill>
  </fills>
  <borders count="17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8">
    <xf numFmtId="0" fontId="0" fillId="0" borderId="0"/>
    <xf numFmtId="180" fontId="1" fillId="2" borderId="1">
      <alignment horizontal="center" vertical="center"/>
    </xf>
    <xf numFmtId="177" fontId="1" fillId="0" borderId="0" applyFont="0" applyFill="0" applyBorder="0" applyAlignment="0" applyProtection="0"/>
    <xf numFmtId="176" fontId="11" fillId="0" borderId="0">
      <protection locked="0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1" fontId="1" fillId="0" borderId="0">
      <protection locked="0"/>
    </xf>
    <xf numFmtId="38" fontId="10" fillId="3" borderId="0" applyNumberFormat="0" applyBorder="0" applyAlignment="0" applyProtection="0"/>
    <xf numFmtId="0" fontId="12" fillId="0" borderId="0" applyNumberFormat="0" applyFill="0" applyBorder="0" applyAlignment="0" applyProtection="0"/>
    <xf numFmtId="14" fontId="1" fillId="0" borderId="0">
      <protection locked="0"/>
    </xf>
    <xf numFmtId="14" fontId="1" fillId="0" borderId="0">
      <protection locked="0"/>
    </xf>
    <xf numFmtId="0" fontId="9" fillId="0" borderId="2" applyNumberFormat="0" applyFill="0" applyAlignment="0" applyProtection="0"/>
    <xf numFmtId="10" fontId="10" fillId="4" borderId="3" applyNumberFormat="0" applyBorder="0" applyAlignment="0" applyProtection="0"/>
    <xf numFmtId="37" fontId="13" fillId="0" borderId="0"/>
    <xf numFmtId="179" fontId="14" fillId="0" borderId="0"/>
    <xf numFmtId="0" fontId="1" fillId="0" borderId="0"/>
    <xf numFmtId="9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5" borderId="0"/>
    <xf numFmtId="14" fontId="1" fillId="0" borderId="5">
      <protection locked="0"/>
    </xf>
    <xf numFmtId="182" fontId="1" fillId="0" borderId="0"/>
    <xf numFmtId="38" fontId="10" fillId="6" borderId="0" applyNumberFormat="0" applyBorder="0" applyAlignment="0" applyProtection="0"/>
    <xf numFmtId="37" fontId="10" fillId="6" borderId="0" applyNumberFormat="0" applyBorder="0" applyAlignment="0" applyProtection="0"/>
    <xf numFmtId="37" fontId="4" fillId="0" borderId="0"/>
    <xf numFmtId="37" fontId="4" fillId="3" borderId="0" applyNumberFormat="0" applyBorder="0" applyAlignment="0" applyProtection="0"/>
    <xf numFmtId="3" fontId="15" fillId="7" borderId="2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26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/>
    <xf numFmtId="0" fontId="3" fillId="0" borderId="0" xfId="0" applyFont="1" applyBorder="1"/>
    <xf numFmtId="178" fontId="3" fillId="0" borderId="0" xfId="2" applyNumberFormat="1" applyFont="1"/>
    <xf numFmtId="0" fontId="7" fillId="3" borderId="0" xfId="15" applyFont="1" applyFill="1" applyBorder="1"/>
    <xf numFmtId="0" fontId="3" fillId="0" borderId="6" xfId="0" applyFont="1" applyBorder="1"/>
    <xf numFmtId="0" fontId="3" fillId="0" borderId="8" xfId="0" applyFont="1" applyBorder="1"/>
    <xf numFmtId="0" fontId="3" fillId="0" borderId="9" xfId="0" applyFont="1" applyBorder="1"/>
    <xf numFmtId="0" fontId="6" fillId="0" borderId="0" xfId="0" applyFont="1" applyFill="1" applyBorder="1"/>
    <xf numFmtId="178" fontId="16" fillId="0" borderId="0" xfId="2" applyNumberFormat="1" applyFont="1" applyAlignment="1">
      <alignment horizontal="center"/>
    </xf>
    <xf numFmtId="0" fontId="17" fillId="0" borderId="0" xfId="0" applyFont="1" applyAlignment="1">
      <alignment horizontal="center"/>
    </xf>
    <xf numFmtId="17" fontId="17" fillId="0" borderId="0" xfId="2" applyNumberFormat="1" applyFont="1" applyAlignment="1">
      <alignment horizontal="center"/>
    </xf>
    <xf numFmtId="178" fontId="17" fillId="0" borderId="0" xfId="2" applyNumberFormat="1" applyFont="1" applyAlignment="1">
      <alignment horizontal="center"/>
    </xf>
    <xf numFmtId="0" fontId="18" fillId="0" borderId="0" xfId="0" applyFont="1"/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5" fillId="0" borderId="12" xfId="0" applyFont="1" applyFill="1" applyBorder="1"/>
    <xf numFmtId="0" fontId="5" fillId="0" borderId="6" xfId="0" applyFont="1" applyBorder="1" applyAlignment="1">
      <alignment horizontal="centerContinuous"/>
    </xf>
    <xf numFmtId="0" fontId="5" fillId="0" borderId="7" xfId="0" applyFont="1" applyBorder="1" applyAlignment="1">
      <alignment horizontal="centerContinuous"/>
    </xf>
    <xf numFmtId="0" fontId="19" fillId="0" borderId="0" xfId="0" applyFont="1" applyFill="1" applyBorder="1" applyAlignment="1">
      <alignment horizontal="center"/>
    </xf>
    <xf numFmtId="0" fontId="19" fillId="0" borderId="8" xfId="0" applyFont="1" applyFill="1" applyBorder="1" applyAlignment="1">
      <alignment horizontal="center"/>
    </xf>
    <xf numFmtId="0" fontId="3" fillId="0" borderId="13" xfId="0" applyFont="1" applyBorder="1"/>
    <xf numFmtId="0" fontId="5" fillId="0" borderId="12" xfId="0" applyFont="1" applyFill="1" applyBorder="1" applyAlignment="1" applyProtection="1">
      <alignment horizontal="left"/>
    </xf>
    <xf numFmtId="0" fontId="2" fillId="0" borderId="9" xfId="0" applyFont="1" applyBorder="1"/>
    <xf numFmtId="0" fontId="3" fillId="0" borderId="9" xfId="0" applyFont="1" applyFill="1" applyBorder="1" applyAlignment="1">
      <alignment horizontal="left"/>
    </xf>
    <xf numFmtId="0" fontId="20" fillId="0" borderId="0" xfId="0" applyFont="1"/>
    <xf numFmtId="0" fontId="21" fillId="0" borderId="0" xfId="0" applyFont="1" applyAlignment="1">
      <alignment horizontal="left"/>
    </xf>
    <xf numFmtId="17" fontId="21" fillId="0" borderId="0" xfId="2" applyNumberFormat="1" applyFont="1" applyAlignment="1"/>
    <xf numFmtId="0" fontId="21" fillId="0" borderId="0" xfId="0" applyFont="1"/>
    <xf numFmtId="0" fontId="19" fillId="0" borderId="6" xfId="0" applyFont="1" applyFill="1" applyBorder="1" applyAlignment="1">
      <alignment horizontal="center"/>
    </xf>
    <xf numFmtId="0" fontId="19" fillId="0" borderId="7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178" fontId="18" fillId="0" borderId="0" xfId="2" applyNumberFormat="1" applyFont="1"/>
    <xf numFmtId="0" fontId="22" fillId="0" borderId="0" xfId="0" applyFont="1" applyAlignment="1">
      <alignment horizontal="center"/>
    </xf>
    <xf numFmtId="14" fontId="16" fillId="0" borderId="0" xfId="0" applyNumberFormat="1" applyFont="1" applyAlignment="1">
      <alignment horizontal="center"/>
    </xf>
    <xf numFmtId="14" fontId="8" fillId="0" borderId="0" xfId="0" applyNumberFormat="1" applyFont="1" applyAlignment="1">
      <alignment horizontal="left"/>
    </xf>
    <xf numFmtId="14" fontId="1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left"/>
    </xf>
    <xf numFmtId="0" fontId="8" fillId="0" borderId="0" xfId="0" applyFont="1"/>
    <xf numFmtId="178" fontId="8" fillId="0" borderId="0" xfId="2" applyNumberFormat="1" applyFont="1"/>
    <xf numFmtId="178" fontId="8" fillId="0" borderId="14" xfId="2" applyNumberFormat="1" applyFont="1" applyBorder="1"/>
    <xf numFmtId="178" fontId="8" fillId="0" borderId="0" xfId="2" applyNumberFormat="1" applyFont="1" applyBorder="1"/>
    <xf numFmtId="14" fontId="18" fillId="0" borderId="0" xfId="0" applyNumberFormat="1" applyFont="1" applyBorder="1" applyAlignment="1">
      <alignment horizontal="center"/>
    </xf>
    <xf numFmtId="178" fontId="3" fillId="0" borderId="0" xfId="0" applyNumberFormat="1" applyFont="1" applyBorder="1"/>
    <xf numFmtId="178" fontId="3" fillId="0" borderId="0" xfId="0" applyNumberFormat="1" applyFont="1"/>
    <xf numFmtId="0" fontId="3" fillId="0" borderId="15" xfId="0" applyFont="1" applyBorder="1"/>
    <xf numFmtId="0" fontId="21" fillId="3" borderId="0" xfId="0" applyFont="1" applyFill="1" applyAlignment="1"/>
    <xf numFmtId="0" fontId="21" fillId="3" borderId="0" xfId="0" applyFont="1" applyFill="1" applyAlignment="1">
      <alignment horizontal="left"/>
    </xf>
    <xf numFmtId="177" fontId="18" fillId="0" borderId="0" xfId="2" applyFont="1" applyFill="1" applyAlignment="1">
      <alignment horizontal="left"/>
    </xf>
    <xf numFmtId="0" fontId="8" fillId="0" borderId="0" xfId="0" applyFont="1" applyFill="1" applyAlignment="1">
      <alignment horizontal="left" indent="2"/>
    </xf>
    <xf numFmtId="14" fontId="22" fillId="0" borderId="0" xfId="0" applyNumberFormat="1" applyFont="1" applyAlignment="1">
      <alignment horizontal="center"/>
    </xf>
    <xf numFmtId="178" fontId="18" fillId="0" borderId="0" xfId="2" applyNumberFormat="1" applyFont="1" applyAlignment="1">
      <alignment horizontal="center"/>
    </xf>
    <xf numFmtId="0" fontId="0" fillId="0" borderId="0" xfId="0" applyAlignment="1">
      <alignment horizontal="left" indent="3"/>
    </xf>
    <xf numFmtId="0" fontId="0" fillId="0" borderId="0" xfId="0" applyAlignment="1">
      <alignment horizontal="left" indent="2"/>
    </xf>
    <xf numFmtId="0" fontId="18" fillId="3" borderId="0" xfId="0" applyFont="1" applyFill="1"/>
    <xf numFmtId="178" fontId="8" fillId="3" borderId="0" xfId="2" applyNumberFormat="1" applyFont="1" applyFill="1"/>
    <xf numFmtId="0" fontId="8" fillId="3" borderId="0" xfId="0" applyFont="1" applyFill="1" applyAlignment="1">
      <alignment horizontal="left" indent="2"/>
    </xf>
    <xf numFmtId="0" fontId="8" fillId="3" borderId="0" xfId="0" applyFont="1" applyFill="1" applyAlignment="1">
      <alignment horizontal="left" indent="3"/>
    </xf>
    <xf numFmtId="178" fontId="3" fillId="0" borderId="0" xfId="2" applyNumberFormat="1" applyFont="1" applyFill="1" applyBorder="1" applyAlignment="1">
      <alignment horizontal="center"/>
    </xf>
    <xf numFmtId="178" fontId="3" fillId="0" borderId="0" xfId="2" applyNumberFormat="1" applyFont="1" applyBorder="1" applyAlignment="1">
      <alignment horizontal="center"/>
    </xf>
    <xf numFmtId="178" fontId="3" fillId="0" borderId="8" xfId="2" applyNumberFormat="1" applyFont="1" applyFill="1" applyBorder="1" applyAlignment="1">
      <alignment horizontal="center"/>
    </xf>
    <xf numFmtId="15" fontId="3" fillId="0" borderId="0" xfId="0" applyNumberFormat="1" applyFont="1" applyBorder="1" applyAlignment="1">
      <alignment horizontal="center"/>
    </xf>
    <xf numFmtId="15" fontId="3" fillId="0" borderId="0" xfId="0" applyNumberFormat="1" applyFont="1" applyFill="1" applyBorder="1" applyAlignment="1">
      <alignment horizontal="center"/>
    </xf>
    <xf numFmtId="15" fontId="3" fillId="0" borderId="8" xfId="0" applyNumberFormat="1" applyFont="1" applyFill="1" applyBorder="1" applyAlignment="1">
      <alignment horizontal="center"/>
    </xf>
    <xf numFmtId="9" fontId="6" fillId="0" borderId="0" xfId="16" applyFont="1" applyFill="1" applyBorder="1" applyAlignment="1">
      <alignment horizontal="center"/>
    </xf>
    <xf numFmtId="178" fontId="6" fillId="0" borderId="0" xfId="2" applyNumberFormat="1" applyFont="1" applyFill="1" applyBorder="1" applyAlignment="1">
      <alignment horizontal="center"/>
    </xf>
    <xf numFmtId="178" fontId="3" fillId="0" borderId="10" xfId="2" applyNumberFormat="1" applyFont="1" applyFill="1" applyBorder="1" applyAlignment="1">
      <alignment horizontal="center"/>
    </xf>
    <xf numFmtId="178" fontId="3" fillId="0" borderId="11" xfId="2" applyNumberFormat="1" applyFont="1" applyFill="1" applyBorder="1" applyAlignment="1">
      <alignment horizontal="center"/>
    </xf>
    <xf numFmtId="38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10" fontId="3" fillId="0" borderId="0" xfId="0" applyNumberFormat="1" applyFont="1" applyFill="1" applyBorder="1" applyAlignment="1">
      <alignment horizontal="center"/>
    </xf>
    <xf numFmtId="10" fontId="3" fillId="0" borderId="8" xfId="0" applyNumberFormat="1" applyFont="1" applyFill="1" applyBorder="1" applyAlignment="1">
      <alignment horizontal="center"/>
    </xf>
    <xf numFmtId="178" fontId="3" fillId="0" borderId="10" xfId="2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1" fontId="3" fillId="0" borderId="0" xfId="2" applyNumberFormat="1" applyFont="1" applyFill="1" applyBorder="1" applyAlignment="1">
      <alignment horizontal="center"/>
    </xf>
    <xf numFmtId="1" fontId="3" fillId="0" borderId="0" xfId="2" applyNumberFormat="1" applyFont="1" applyBorder="1" applyAlignment="1">
      <alignment horizontal="center"/>
    </xf>
    <xf numFmtId="1" fontId="3" fillId="0" borderId="8" xfId="2" applyNumberFormat="1" applyFont="1" applyFill="1" applyBorder="1" applyAlignment="1">
      <alignment horizontal="center"/>
    </xf>
    <xf numFmtId="3" fontId="3" fillId="0" borderId="0" xfId="2" applyNumberFormat="1" applyFont="1" applyFill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3" fillId="0" borderId="8" xfId="2" applyNumberFormat="1" applyFont="1" applyFill="1" applyBorder="1" applyAlignment="1">
      <alignment horizontal="center"/>
    </xf>
    <xf numFmtId="3" fontId="3" fillId="0" borderId="10" xfId="2" applyNumberFormat="1" applyFont="1" applyFill="1" applyBorder="1" applyAlignment="1">
      <alignment horizontal="center"/>
    </xf>
    <xf numFmtId="3" fontId="3" fillId="0" borderId="10" xfId="2" applyNumberFormat="1" applyFont="1" applyBorder="1" applyAlignment="1">
      <alignment horizontal="center"/>
    </xf>
    <xf numFmtId="3" fontId="3" fillId="0" borderId="5" xfId="2" applyNumberFormat="1" applyFont="1" applyFill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16" xfId="2" applyNumberFormat="1" applyFont="1" applyFill="1" applyBorder="1" applyAlignment="1">
      <alignment horizontal="center"/>
    </xf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0" fillId="8" borderId="0" xfId="0" applyFill="1"/>
    <xf numFmtId="0" fontId="24" fillId="9" borderId="0" xfId="0" applyFont="1" applyFill="1"/>
    <xf numFmtId="0" fontId="24" fillId="10" borderId="0" xfId="0" applyFont="1" applyFill="1"/>
    <xf numFmtId="0" fontId="0" fillId="9" borderId="0" xfId="0" applyFill="1"/>
    <xf numFmtId="0" fontId="0" fillId="10" borderId="0" xfId="0" applyFill="1"/>
    <xf numFmtId="14" fontId="18" fillId="0" borderId="4" xfId="0" quotePrefix="1" applyNumberFormat="1" applyFont="1" applyBorder="1" applyAlignment="1">
      <alignment horizontal="center"/>
    </xf>
    <xf numFmtId="0" fontId="0" fillId="11" borderId="0" xfId="0" applyFill="1"/>
  </cellXfs>
  <cellStyles count="28">
    <cellStyle name="Actual Date" xfId="1"/>
    <cellStyle name="Date" xfId="3"/>
    <cellStyle name="Dezimal [0]_Compiling Utility Macros" xfId="4"/>
    <cellStyle name="Dezimal_Compiling Utility Macros" xfId="5"/>
    <cellStyle name="Fixed" xfId="6"/>
    <cellStyle name="Grey" xfId="7"/>
    <cellStyle name="HEADER" xfId="8"/>
    <cellStyle name="Heading1" xfId="9"/>
    <cellStyle name="Heading2" xfId="10"/>
    <cellStyle name="HIGHLIGHT" xfId="11"/>
    <cellStyle name="Input [yellow]" xfId="12"/>
    <cellStyle name="no dec" xfId="13"/>
    <cellStyle name="Normal - Style1" xfId="14"/>
    <cellStyle name="Normal_cf0402_ndf" xfId="15"/>
    <cellStyle name="Percent [2]" xfId="17"/>
    <cellStyle name="Standard_Anpassen der Amortisation" xfId="18"/>
    <cellStyle name="uk" xfId="20"/>
    <cellStyle name="Un" xfId="21"/>
    <cellStyle name="Unprot" xfId="22"/>
    <cellStyle name="Unprot$" xfId="23"/>
    <cellStyle name="Unprot_CurrencySKorea" xfId="24"/>
    <cellStyle name="Unprotect" xfId="25"/>
    <cellStyle name="Währung [0]_Compiling Utility Macros" xfId="26"/>
    <cellStyle name="Währung_Compiling Utility Macros" xfId="27"/>
    <cellStyle name="百分比" xfId="16" builtinId="5"/>
    <cellStyle name="常规" xfId="0" builtinId="0"/>
    <cellStyle name="汇总" xfId="19" builtinId="25" customBuiltin="1"/>
    <cellStyle name="千位分隔" xfId="2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10-yr Treasury &amp; Spreads Movement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673184"/>
        <c:axId val="251673744"/>
      </c:lineChart>
      <c:dateAx>
        <c:axId val="25167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Valuation Date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m/d/yy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251673744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251673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Treasury &amp; Spreads (%)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251673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/>
    <c:pageMargins b="1" l="0.75" r="0.75" t="1" header="0.5" footer="0.5"/>
    <c:pageSetup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Enterprise Value with Salvage Value ($000)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7"/>
          <c:order val="3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8"/>
          <c:order val="4"/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9"/>
          <c:order val="5"/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FFFF"/>
              </a:solidFill>
              <a:ln>
                <a:solidFill>
                  <a:srgbClr val="CCFFFF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0"/>
          <c:order val="6"/>
          <c:spPr>
            <a:ln w="12700">
              <a:solidFill>
                <a:srgbClr val="CCFFCC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CCFFCC"/>
              </a:solidFill>
              <a:ln>
                <a:solidFill>
                  <a:srgbClr val="CCFFCC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1"/>
          <c:order val="7"/>
          <c:spPr>
            <a:ln w="12700">
              <a:solidFill>
                <a:srgbClr val="FFFF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99"/>
              </a:solidFill>
              <a:ln>
                <a:solidFill>
                  <a:srgbClr val="FFFF99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2"/>
          <c:order val="8"/>
          <c:spPr>
            <a:ln w="12700">
              <a:solidFill>
                <a:srgbClr val="99CC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CCFF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3"/>
          <c:order val="9"/>
          <c:spPr>
            <a:ln w="12700">
              <a:solidFill>
                <a:srgbClr val="FF99CC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FF99CC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4"/>
          <c:order val="10"/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5"/>
          <c:order val="11"/>
          <c:spPr>
            <a:ln w="12700">
              <a:solidFill>
                <a:srgbClr val="E3E3E3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E3E3E3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6"/>
          <c:order val="12"/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7"/>
          <c:order val="13"/>
          <c:spPr>
            <a:ln w="12700">
              <a:solidFill>
                <a:srgbClr val="33CCCC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CCCC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8"/>
          <c:order val="14"/>
          <c:spPr>
            <a:ln w="12700">
              <a:solidFill>
                <a:srgbClr val="99CC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9"/>
          <c:order val="15"/>
          <c:spPr>
            <a:ln w="12700">
              <a:solidFill>
                <a:srgbClr val="FF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CC00"/>
              </a:solidFill>
              <a:ln>
                <a:solidFill>
                  <a:srgbClr val="FFCC00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0"/>
          <c:order val="16"/>
          <c:spPr>
            <a:ln w="12700">
              <a:solidFill>
                <a:srgbClr val="FF99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1"/>
          <c:order val="17"/>
          <c:spPr>
            <a:ln w="12700">
              <a:solidFill>
                <a:srgbClr val="FF66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FF6600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2"/>
          <c:order val="18"/>
          <c:spPr>
            <a:ln w="12700">
              <a:solidFill>
                <a:srgbClr val="666699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3"/>
          <c:order val="19"/>
          <c:spPr>
            <a:ln w="12700">
              <a:solidFill>
                <a:srgbClr val="96969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969696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4"/>
          <c:order val="20"/>
          <c:spPr>
            <a:ln w="12700">
              <a:solidFill>
                <a:srgbClr val="003366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3366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5"/>
          <c:order val="21"/>
          <c:spPr>
            <a:ln w="12700">
              <a:solidFill>
                <a:srgbClr val="339966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9966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6"/>
          <c:order val="22"/>
          <c:spPr>
            <a:ln w="12700">
              <a:solidFill>
                <a:srgbClr val="003300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3300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7"/>
          <c:order val="23"/>
          <c:spPr>
            <a:ln w="12700">
              <a:solidFill>
                <a:srgbClr val="3333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00"/>
              </a:solidFill>
              <a:ln>
                <a:solidFill>
                  <a:srgbClr val="333300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8"/>
          <c:order val="24"/>
          <c:spPr>
            <a:ln w="12700">
              <a:solidFill>
                <a:srgbClr val="9933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3300"/>
              </a:solidFill>
              <a:ln>
                <a:solidFill>
                  <a:srgbClr val="993300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25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26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5"/>
          <c:order val="27"/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6"/>
          <c:order val="28"/>
          <c:spPr>
            <a:ln w="12700">
              <a:solidFill>
                <a:srgbClr val="008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val>
            <c:numRef>
              <c:f>Assumptions!#REF!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Assumptions!#REF!</c15:sqref>
                        </c15:formulaRef>
                      </c:ext>
                    </c:extLst>
                    <c:numCache>
                      <c:formatCode>m/d/yyyy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6431344"/>
        <c:axId val="306431904"/>
      </c:lineChart>
      <c:dateAx>
        <c:axId val="30643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Valuation Date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m/d/yy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306431904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306431904"/>
        <c:scaling>
          <c:orientation val="minMax"/>
          <c:max val="12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Enterprise Value ($000)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CN"/>
          </a:p>
        </c:txPr>
        <c:crossAx val="306431344"/>
        <c:crosses val="autoZero"/>
        <c:crossBetween val="between"/>
        <c:majorUnit val="100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CN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1495425</xdr:colOff>
      <xdr:row>0</xdr:row>
      <xdr:rowOff>0</xdr:rowOff>
    </xdr:from>
    <xdr:to>
      <xdr:col>6</xdr:col>
      <xdr:colOff>257175</xdr:colOff>
      <xdr:row>0</xdr:row>
      <xdr:rowOff>0</xdr:rowOff>
    </xdr:to>
    <xdr:graphicFrame macro="">
      <xdr:nvGraphicFramePr>
        <xdr:cNvPr id="2150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1485900</xdr:colOff>
      <xdr:row>0</xdr:row>
      <xdr:rowOff>0</xdr:rowOff>
    </xdr:from>
    <xdr:to>
      <xdr:col>6</xdr:col>
      <xdr:colOff>266700</xdr:colOff>
      <xdr:row>0</xdr:row>
      <xdr:rowOff>0</xdr:rowOff>
    </xdr:to>
    <xdr:graphicFrame macro="">
      <xdr:nvGraphicFramePr>
        <xdr:cNvPr id="2150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8</xdr:col>
      <xdr:colOff>200025</xdr:colOff>
      <xdr:row>57</xdr:row>
      <xdr:rowOff>123825</xdr:rowOff>
    </xdr:to>
    <xdr:sp macro="" textlink="">
      <xdr:nvSpPr>
        <xdr:cNvPr id="3077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enco\Valuation\05-08-00\00%20O&amp;M%20analysis%20-%2000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enco\Valuation\06-19-00\99%20O&amp;M%20analysis%20-%2000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ance"/>
      <sheetName val="Consol Summary"/>
      <sheetName val="WC Summ"/>
      <sheetName val="WC MO"/>
      <sheetName val="WC YTD"/>
      <sheetName val="WH Summ"/>
      <sheetName val="WH MO"/>
      <sheetName val="WH YTD"/>
      <sheetName val="Gl Summ"/>
      <sheetName val="Gl MO"/>
      <sheetName val="Gl YTD"/>
    </sheetNames>
    <sheetDataSet>
      <sheetData sheetId="0" refreshError="1"/>
      <sheetData sheetId="1">
        <row r="22">
          <cell r="D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D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D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D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D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D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D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D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D30">
            <v>0</v>
          </cell>
          <cell r="F30">
            <v>0</v>
          </cell>
          <cell r="G30">
            <v>0</v>
          </cell>
          <cell r="H30">
            <v>0</v>
          </cell>
        </row>
        <row r="31">
          <cell r="D31">
            <v>0</v>
          </cell>
          <cell r="F31">
            <v>0</v>
          </cell>
          <cell r="G31">
            <v>0</v>
          </cell>
          <cell r="H31">
            <v>0</v>
          </cell>
        </row>
        <row r="32">
          <cell r="D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D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D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D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D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D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D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D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D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D41">
            <v>0</v>
          </cell>
          <cell r="F41">
            <v>0</v>
          </cell>
          <cell r="G41">
            <v>0</v>
          </cell>
          <cell r="H41">
            <v>0</v>
          </cell>
        </row>
        <row r="43">
          <cell r="D43">
            <v>0</v>
          </cell>
          <cell r="F43">
            <v>0</v>
          </cell>
          <cell r="G43">
            <v>0</v>
          </cell>
          <cell r="H43">
            <v>0</v>
          </cell>
        </row>
        <row r="45">
          <cell r="D45">
            <v>0</v>
          </cell>
          <cell r="F45">
            <v>0</v>
          </cell>
          <cell r="G45">
            <v>0</v>
          </cell>
          <cell r="H45">
            <v>0</v>
          </cell>
        </row>
      </sheetData>
      <sheetData sheetId="2">
        <row r="11">
          <cell r="J11">
            <v>858480</v>
          </cell>
        </row>
        <row r="20">
          <cell r="J20">
            <v>0</v>
          </cell>
        </row>
        <row r="21">
          <cell r="J21">
            <v>19735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8">
          <cell r="J28">
            <v>2246</v>
          </cell>
        </row>
        <row r="29">
          <cell r="J29">
            <v>11929</v>
          </cell>
        </row>
        <row r="31">
          <cell r="J31">
            <v>4667</v>
          </cell>
        </row>
        <row r="32">
          <cell r="J32">
            <v>9654</v>
          </cell>
        </row>
        <row r="33">
          <cell r="J33">
            <v>118140</v>
          </cell>
        </row>
        <row r="34">
          <cell r="J34">
            <v>458186</v>
          </cell>
        </row>
        <row r="35">
          <cell r="J35">
            <v>11000</v>
          </cell>
        </row>
        <row r="36">
          <cell r="J36">
            <v>198779</v>
          </cell>
        </row>
        <row r="38">
          <cell r="J38">
            <v>438</v>
          </cell>
        </row>
        <row r="39">
          <cell r="J39">
            <v>308000</v>
          </cell>
        </row>
        <row r="40">
          <cell r="J40">
            <v>0</v>
          </cell>
        </row>
        <row r="41">
          <cell r="J41">
            <v>10208</v>
          </cell>
        </row>
        <row r="45">
          <cell r="J45">
            <v>200000</v>
          </cell>
        </row>
        <row r="47">
          <cell r="J47">
            <v>600000</v>
          </cell>
        </row>
        <row r="52">
          <cell r="J52">
            <v>155602.5</v>
          </cell>
        </row>
        <row r="53">
          <cell r="J53">
            <v>333700</v>
          </cell>
        </row>
        <row r="54">
          <cell r="J54">
            <v>60083.333333333343</v>
          </cell>
        </row>
        <row r="55">
          <cell r="J55">
            <v>18025</v>
          </cell>
        </row>
        <row r="56">
          <cell r="J56">
            <v>0</v>
          </cell>
        </row>
        <row r="57">
          <cell r="J57">
            <v>0</v>
          </cell>
        </row>
        <row r="62">
          <cell r="J62">
            <v>0</v>
          </cell>
        </row>
        <row r="63">
          <cell r="J63">
            <v>9322568</v>
          </cell>
        </row>
        <row r="64">
          <cell r="J64">
            <v>4015032</v>
          </cell>
        </row>
        <row r="68">
          <cell r="J68">
            <v>16716472.833333334</v>
          </cell>
        </row>
      </sheetData>
      <sheetData sheetId="3" refreshError="1"/>
      <sheetData sheetId="4" refreshError="1"/>
      <sheetData sheetId="5">
        <row r="11">
          <cell r="J11">
            <v>921914</v>
          </cell>
        </row>
        <row r="20">
          <cell r="J20">
            <v>0</v>
          </cell>
        </row>
        <row r="21">
          <cell r="J21">
            <v>19745</v>
          </cell>
        </row>
        <row r="23">
          <cell r="J23">
            <v>0</v>
          </cell>
        </row>
        <row r="24">
          <cell r="J24">
            <v>106260</v>
          </cell>
        </row>
        <row r="25">
          <cell r="J25">
            <v>0</v>
          </cell>
        </row>
        <row r="26">
          <cell r="J26">
            <v>0</v>
          </cell>
        </row>
        <row r="28">
          <cell r="J28">
            <v>2246</v>
          </cell>
        </row>
        <row r="29">
          <cell r="J29">
            <v>11929</v>
          </cell>
        </row>
        <row r="31">
          <cell r="J31">
            <v>4667</v>
          </cell>
        </row>
        <row r="32">
          <cell r="J32">
            <v>9654</v>
          </cell>
        </row>
        <row r="33">
          <cell r="J33">
            <v>118140</v>
          </cell>
        </row>
        <row r="34">
          <cell r="J34">
            <v>589750</v>
          </cell>
        </row>
        <row r="35">
          <cell r="J35">
            <v>15550</v>
          </cell>
        </row>
        <row r="36">
          <cell r="J36">
            <v>101885</v>
          </cell>
        </row>
        <row r="38">
          <cell r="J38">
            <v>438</v>
          </cell>
        </row>
        <row r="39">
          <cell r="J39">
            <v>154000</v>
          </cell>
        </row>
        <row r="40">
          <cell r="J40">
            <v>0</v>
          </cell>
        </row>
        <row r="41">
          <cell r="J41">
            <v>10207</v>
          </cell>
        </row>
        <row r="45">
          <cell r="J45">
            <v>200000</v>
          </cell>
        </row>
        <row r="47">
          <cell r="J47">
            <v>600000</v>
          </cell>
        </row>
        <row r="52">
          <cell r="J52">
            <v>111362.83333333331</v>
          </cell>
        </row>
        <row r="53">
          <cell r="J53">
            <v>101637</v>
          </cell>
        </row>
        <row r="54">
          <cell r="J54">
            <v>49268.333333333336</v>
          </cell>
        </row>
        <row r="55">
          <cell r="J55">
            <v>18025</v>
          </cell>
        </row>
        <row r="56">
          <cell r="J56">
            <v>0</v>
          </cell>
        </row>
        <row r="57">
          <cell r="J57">
            <v>0</v>
          </cell>
        </row>
        <row r="62">
          <cell r="J62">
            <v>0</v>
          </cell>
        </row>
        <row r="63">
          <cell r="J63">
            <v>6096180</v>
          </cell>
        </row>
        <row r="64">
          <cell r="J64">
            <v>2676594</v>
          </cell>
        </row>
        <row r="68">
          <cell r="J68">
            <v>11919452.166666666</v>
          </cell>
        </row>
      </sheetData>
      <sheetData sheetId="6" refreshError="1"/>
      <sheetData sheetId="7" refreshError="1"/>
      <sheetData sheetId="8">
        <row r="11">
          <cell r="J11">
            <v>845041</v>
          </cell>
        </row>
        <row r="20">
          <cell r="J20">
            <v>0</v>
          </cell>
        </row>
        <row r="21">
          <cell r="J21">
            <v>19723</v>
          </cell>
        </row>
        <row r="23">
          <cell r="J23">
            <v>0</v>
          </cell>
        </row>
        <row r="24">
          <cell r="J24">
            <v>79695</v>
          </cell>
        </row>
        <row r="25">
          <cell r="J25">
            <v>0</v>
          </cell>
        </row>
        <row r="26">
          <cell r="J26">
            <v>0</v>
          </cell>
        </row>
        <row r="28">
          <cell r="J28">
            <v>2246</v>
          </cell>
        </row>
        <row r="29">
          <cell r="J29">
            <v>11929</v>
          </cell>
        </row>
        <row r="31">
          <cell r="J31">
            <v>4667</v>
          </cell>
        </row>
        <row r="32">
          <cell r="J32">
            <v>9654</v>
          </cell>
        </row>
        <row r="33">
          <cell r="J33">
            <v>118140</v>
          </cell>
        </row>
        <row r="34">
          <cell r="J34">
            <v>444047</v>
          </cell>
        </row>
        <row r="35">
          <cell r="J35">
            <v>11000</v>
          </cell>
        </row>
        <row r="36">
          <cell r="J36">
            <v>92729</v>
          </cell>
        </row>
        <row r="38">
          <cell r="J38">
            <v>438</v>
          </cell>
        </row>
        <row r="39">
          <cell r="J39">
            <v>139125</v>
          </cell>
        </row>
        <row r="40">
          <cell r="J40">
            <v>0</v>
          </cell>
        </row>
        <row r="41">
          <cell r="J41">
            <v>10208</v>
          </cell>
        </row>
        <row r="45">
          <cell r="J45">
            <v>200000</v>
          </cell>
        </row>
        <row r="47">
          <cell r="J47">
            <v>600000</v>
          </cell>
        </row>
        <row r="52">
          <cell r="J52">
            <v>120686.5</v>
          </cell>
        </row>
        <row r="53">
          <cell r="J53">
            <v>92225</v>
          </cell>
        </row>
        <row r="54">
          <cell r="J54">
            <v>49268.333333333336</v>
          </cell>
        </row>
        <row r="55">
          <cell r="J55">
            <v>18025</v>
          </cell>
        </row>
        <row r="56">
          <cell r="J56">
            <v>0</v>
          </cell>
        </row>
        <row r="57">
          <cell r="J57">
            <v>0</v>
          </cell>
        </row>
        <row r="62">
          <cell r="J62">
            <v>0</v>
          </cell>
        </row>
        <row r="63">
          <cell r="J63">
            <v>5491946</v>
          </cell>
        </row>
        <row r="64">
          <cell r="J64">
            <v>2448114</v>
          </cell>
        </row>
        <row r="68">
          <cell r="J68">
            <v>10808906.833333334</v>
          </cell>
        </row>
      </sheetData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ance"/>
      <sheetName val="Consol Summary"/>
      <sheetName val="BRN Summ"/>
      <sheetName val="BRN MO"/>
      <sheetName val="BRN YTD"/>
      <sheetName val="CAL Summ"/>
      <sheetName val="CAL MO"/>
      <sheetName val="CAL YTD"/>
      <sheetName val="NA Summ"/>
      <sheetName val="NA MO"/>
      <sheetName val="NA YTD"/>
    </sheetNames>
    <sheetDataSet>
      <sheetData sheetId="0" refreshError="1"/>
      <sheetData sheetId="1" refreshError="1"/>
      <sheetData sheetId="2">
        <row r="11">
          <cell r="J11">
            <v>0</v>
          </cell>
        </row>
        <row r="16">
          <cell r="J16">
            <v>7328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10028</v>
          </cell>
        </row>
        <row r="23">
          <cell r="J23">
            <v>3668</v>
          </cell>
        </row>
        <row r="24">
          <cell r="J24">
            <v>129514</v>
          </cell>
        </row>
        <row r="25">
          <cell r="J25">
            <v>1156</v>
          </cell>
        </row>
        <row r="26">
          <cell r="J26">
            <v>3856</v>
          </cell>
        </row>
        <row r="28">
          <cell r="J28">
            <v>9507.94</v>
          </cell>
        </row>
        <row r="29">
          <cell r="J29">
            <v>18357.72</v>
          </cell>
        </row>
        <row r="30">
          <cell r="J30">
            <v>0</v>
          </cell>
        </row>
        <row r="31">
          <cell r="J31">
            <v>9061.35</v>
          </cell>
        </row>
        <row r="32">
          <cell r="J32">
            <v>47513.43</v>
          </cell>
        </row>
        <row r="33">
          <cell r="J33">
            <v>234983.05</v>
          </cell>
        </row>
        <row r="34">
          <cell r="J34">
            <v>723929.07</v>
          </cell>
        </row>
        <row r="35">
          <cell r="J35">
            <v>73629.039999999994</v>
          </cell>
        </row>
        <row r="36">
          <cell r="J36">
            <v>359412.87</v>
          </cell>
        </row>
        <row r="38">
          <cell r="J38">
            <v>1672</v>
          </cell>
        </row>
        <row r="39">
          <cell r="J39">
            <v>235202.26</v>
          </cell>
        </row>
        <row r="40">
          <cell r="J40">
            <v>61646.83</v>
          </cell>
        </row>
        <row r="41">
          <cell r="J41">
            <v>59529</v>
          </cell>
        </row>
        <row r="45">
          <cell r="J45">
            <v>207019</v>
          </cell>
        </row>
        <row r="47">
          <cell r="J47">
            <v>1000000</v>
          </cell>
        </row>
        <row r="52">
          <cell r="J52">
            <v>284061</v>
          </cell>
        </row>
        <row r="53">
          <cell r="J53">
            <v>250000</v>
          </cell>
        </row>
        <row r="54">
          <cell r="J54">
            <v>68416.666666666672</v>
          </cell>
        </row>
        <row r="55">
          <cell r="J55">
            <v>20525</v>
          </cell>
        </row>
        <row r="56">
          <cell r="J56">
            <v>58782.5</v>
          </cell>
        </row>
        <row r="57">
          <cell r="J57">
            <v>0</v>
          </cell>
        </row>
        <row r="62">
          <cell r="J62">
            <v>0</v>
          </cell>
        </row>
        <row r="63">
          <cell r="J63">
            <v>5447002.3959462279</v>
          </cell>
        </row>
        <row r="64">
          <cell r="J64">
            <v>3805252</v>
          </cell>
        </row>
        <row r="68">
          <cell r="J68">
            <v>13131053.122612894</v>
          </cell>
        </row>
      </sheetData>
      <sheetData sheetId="3" refreshError="1"/>
      <sheetData sheetId="4" refreshError="1"/>
      <sheetData sheetId="5">
        <row r="11">
          <cell r="J11">
            <v>0</v>
          </cell>
        </row>
        <row r="16">
          <cell r="J16">
            <v>13504.04</v>
          </cell>
        </row>
        <row r="20">
          <cell r="J20">
            <v>0</v>
          </cell>
        </row>
        <row r="21">
          <cell r="J21">
            <v>1413</v>
          </cell>
        </row>
        <row r="23">
          <cell r="J23">
            <v>3811</v>
          </cell>
        </row>
        <row r="24">
          <cell r="J24">
            <v>67381</v>
          </cell>
        </row>
        <row r="25">
          <cell r="J25">
            <v>1958</v>
          </cell>
        </row>
        <row r="26">
          <cell r="J26">
            <v>3856</v>
          </cell>
        </row>
        <row r="28">
          <cell r="J28">
            <v>11323</v>
          </cell>
        </row>
        <row r="29">
          <cell r="J29">
            <v>12670.33</v>
          </cell>
        </row>
        <row r="30">
          <cell r="J30">
            <v>11</v>
          </cell>
        </row>
        <row r="31">
          <cell r="J31">
            <v>50100</v>
          </cell>
        </row>
        <row r="32">
          <cell r="J32">
            <v>50754.74</v>
          </cell>
        </row>
        <row r="33">
          <cell r="J33">
            <v>271658.25</v>
          </cell>
        </row>
        <row r="34">
          <cell r="J34">
            <v>769874.32</v>
          </cell>
        </row>
        <row r="35">
          <cell r="J35">
            <v>38773.769999999997</v>
          </cell>
        </row>
        <row r="36">
          <cell r="J36">
            <v>449134.98</v>
          </cell>
        </row>
        <row r="38">
          <cell r="J38">
            <v>1166</v>
          </cell>
        </row>
        <row r="39">
          <cell r="J39">
            <v>181947.83</v>
          </cell>
        </row>
        <row r="40">
          <cell r="J40">
            <v>0</v>
          </cell>
        </row>
        <row r="41">
          <cell r="J41">
            <v>41293.53</v>
          </cell>
        </row>
        <row r="45">
          <cell r="J45">
            <v>207019</v>
          </cell>
        </row>
        <row r="47">
          <cell r="J47">
            <v>1006000</v>
          </cell>
        </row>
        <row r="52">
          <cell r="J52">
            <v>261456</v>
          </cell>
        </row>
        <row r="53">
          <cell r="J53">
            <v>591200</v>
          </cell>
        </row>
        <row r="54">
          <cell r="J54">
            <v>68416.666666666672</v>
          </cell>
        </row>
        <row r="55">
          <cell r="J55">
            <v>20525</v>
          </cell>
        </row>
        <row r="56">
          <cell r="J56">
            <v>60533</v>
          </cell>
        </row>
        <row r="57">
          <cell r="J57">
            <v>0</v>
          </cell>
        </row>
        <row r="62">
          <cell r="J62">
            <v>0</v>
          </cell>
        </row>
        <row r="63">
          <cell r="J63">
            <v>6745353.2014422277</v>
          </cell>
        </row>
        <row r="64">
          <cell r="J64">
            <v>4590793</v>
          </cell>
        </row>
        <row r="68">
          <cell r="J68">
            <v>15521926.658108894</v>
          </cell>
        </row>
      </sheetData>
      <sheetData sheetId="6" refreshError="1"/>
      <sheetData sheetId="7" refreshError="1"/>
      <sheetData sheetId="8">
        <row r="11">
          <cell r="J11">
            <v>0</v>
          </cell>
        </row>
        <row r="16">
          <cell r="J16">
            <v>7328</v>
          </cell>
        </row>
        <row r="20">
          <cell r="J20">
            <v>0</v>
          </cell>
        </row>
        <row r="21">
          <cell r="J21">
            <v>15773.9</v>
          </cell>
        </row>
        <row r="23">
          <cell r="J23">
            <v>7618</v>
          </cell>
        </row>
        <row r="24">
          <cell r="J24">
            <v>66156</v>
          </cell>
        </row>
        <row r="25">
          <cell r="J25">
            <v>1156</v>
          </cell>
        </row>
        <row r="26">
          <cell r="J26">
            <v>11572</v>
          </cell>
        </row>
        <row r="28">
          <cell r="J28">
            <v>7917.6</v>
          </cell>
        </row>
        <row r="29">
          <cell r="J29">
            <v>28748.49</v>
          </cell>
        </row>
        <row r="30">
          <cell r="J30">
            <v>0</v>
          </cell>
        </row>
        <row r="31">
          <cell r="J31">
            <v>50147</v>
          </cell>
        </row>
        <row r="32">
          <cell r="J32">
            <v>54828.14</v>
          </cell>
        </row>
        <row r="33">
          <cell r="J33">
            <v>283341.74</v>
          </cell>
        </row>
        <row r="34">
          <cell r="J34">
            <v>1016310.71</v>
          </cell>
        </row>
        <row r="35">
          <cell r="J35">
            <v>57229.72</v>
          </cell>
        </row>
        <row r="36">
          <cell r="J36">
            <v>286787.90000000002</v>
          </cell>
        </row>
        <row r="38">
          <cell r="J38">
            <v>1208</v>
          </cell>
        </row>
        <row r="39">
          <cell r="J39">
            <v>158582.15</v>
          </cell>
        </row>
        <row r="40">
          <cell r="J40">
            <v>0</v>
          </cell>
        </row>
        <row r="41">
          <cell r="J41">
            <v>48099.39</v>
          </cell>
        </row>
        <row r="45">
          <cell r="J45">
            <v>207019</v>
          </cell>
        </row>
        <row r="47">
          <cell r="J47">
            <v>1000000</v>
          </cell>
        </row>
        <row r="52">
          <cell r="J52">
            <v>270554</v>
          </cell>
        </row>
        <row r="53">
          <cell r="J53">
            <v>488800</v>
          </cell>
        </row>
        <row r="54">
          <cell r="J54">
            <v>68416.666666666672</v>
          </cell>
        </row>
        <row r="55">
          <cell r="J55">
            <v>20525</v>
          </cell>
        </row>
        <row r="56">
          <cell r="J56">
            <v>3176.5</v>
          </cell>
        </row>
        <row r="57">
          <cell r="J57">
            <v>0</v>
          </cell>
        </row>
        <row r="62">
          <cell r="J62">
            <v>0</v>
          </cell>
        </row>
        <row r="63">
          <cell r="J63">
            <v>6706426.8651125086</v>
          </cell>
        </row>
        <row r="64">
          <cell r="J64">
            <v>4488989</v>
          </cell>
        </row>
        <row r="68">
          <cell r="J68">
            <v>15356711.771779176</v>
          </cell>
        </row>
      </sheetData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A2:O58"/>
  <sheetViews>
    <sheetView showFormulas="1" tabSelected="1" topLeftCell="B19" zoomScale="75" zoomScaleNormal="75" workbookViewId="0">
      <selection activeCell="J26" sqref="J26:J27"/>
    </sheetView>
  </sheetViews>
  <sheetFormatPr defaultRowHeight="12.75"/>
  <cols>
    <col min="1" max="1" width="45.7109375" style="3" customWidth="1" collapsed="1"/>
    <col min="2" max="4" width="14.42578125" style="3" customWidth="1" collapsed="1"/>
    <col min="5" max="5" width="7.5703125" style="3" customWidth="1" collapsed="1"/>
    <col min="6" max="8" width="14.42578125" style="3" customWidth="1" collapsed="1"/>
    <col min="9" max="9" width="7.5703125" style="3" customWidth="1" collapsed="1"/>
    <col min="10" max="10" width="14.42578125" style="3" customWidth="1" collapsed="1"/>
    <col min="11" max="11" width="5.7109375" style="3" customWidth="1" collapsed="1"/>
    <col min="12" max="12" width="17.85546875" style="3" customWidth="1" collapsed="1"/>
    <col min="13" max="14" width="14.42578125" style="3" customWidth="1" collapsed="1"/>
    <col min="15" max="15" width="13.85546875" style="3" customWidth="1" collapsed="1"/>
    <col min="16" max="16" width="3.7109375" style="3" customWidth="1" collapsed="1"/>
    <col min="17" max="19" width="14.42578125" style="3" customWidth="1" collapsed="1"/>
    <col min="20" max="20" width="9" style="3" customWidth="1" collapsed="1"/>
    <col min="21" max="21" width="12" style="3" customWidth="1" collapsed="1"/>
    <col min="22" max="22" width="11.42578125" style="3" customWidth="1" collapsed="1"/>
    <col min="23" max="23" width="22.42578125" style="3" customWidth="1" collapsed="1"/>
    <col min="24" max="24" width="19" style="3" customWidth="1" collapsed="1"/>
    <col min="25" max="25" width="10.28515625" style="3" customWidth="1" collapsed="1"/>
    <col min="26" max="37" width="12.85546875" style="3" customWidth="1" collapsed="1"/>
    <col min="38" max="45" width="12" style="3" customWidth="1" collapsed="1"/>
    <col min="46" max="46" width="9.140625" style="3" collapsed="1"/>
    <col min="47" max="49" width="10" style="3" customWidth="1" collapsed="1"/>
    <col min="50" max="50" width="12" style="3" customWidth="1" collapsed="1"/>
    <col min="51" max="51" width="17.5703125" style="3" customWidth="1" collapsed="1"/>
    <col min="52" max="52" width="22.42578125" style="3" customWidth="1" collapsed="1"/>
    <col min="53" max="53" width="19" style="3" customWidth="1" collapsed="1"/>
    <col min="54" max="54" width="10.28515625" style="3" customWidth="1" collapsed="1"/>
    <col min="55" max="74" width="13.140625" style="3" customWidth="1" collapsed="1"/>
    <col min="75" max="75" width="9.140625" style="3" collapsed="1"/>
    <col min="76" max="85" width="10" style="3" customWidth="1" collapsed="1"/>
    <col min="86" max="86" width="9.140625" style="3" collapsed="1"/>
    <col min="87" max="92" width="10" style="3" customWidth="1" collapsed="1"/>
    <col min="93" max="93" width="9.140625" style="3" collapsed="1"/>
    <col min="94" max="99" width="10" style="3" customWidth="1" collapsed="1"/>
    <col min="100" max="16384" width="9.140625" style="3" collapsed="1"/>
  </cols>
  <sheetData>
    <row r="2" spans="1:10" ht="20.25">
      <c r="A2" s="6" t="s">
        <v>15</v>
      </c>
      <c r="B2" s="1"/>
      <c r="C2" s="1"/>
    </row>
    <row r="3" spans="1:10" ht="13.5" thickBot="1">
      <c r="A3" s="4"/>
      <c r="B3" s="4"/>
      <c r="C3" s="4"/>
      <c r="D3" s="4"/>
      <c r="E3" s="4"/>
      <c r="F3" s="4"/>
      <c r="G3" s="4"/>
      <c r="I3" s="4"/>
      <c r="J3" s="4"/>
    </row>
    <row r="4" spans="1:10">
      <c r="A4" s="19" t="s">
        <v>0</v>
      </c>
      <c r="B4" s="20" t="s">
        <v>1</v>
      </c>
      <c r="C4" s="20"/>
      <c r="D4" s="20"/>
      <c r="E4" s="7"/>
      <c r="F4" s="20" t="s">
        <v>2</v>
      </c>
      <c r="G4" s="20"/>
      <c r="H4" s="20"/>
      <c r="I4" s="7"/>
      <c r="J4" s="21" t="s">
        <v>74</v>
      </c>
    </row>
    <row r="5" spans="1:10">
      <c r="A5" s="9"/>
      <c r="B5" s="4"/>
      <c r="C5" s="4"/>
      <c r="D5" s="4"/>
      <c r="E5" s="4"/>
      <c r="F5" s="4"/>
      <c r="G5" s="4"/>
      <c r="H5" s="4"/>
      <c r="I5" s="4"/>
      <c r="J5" s="8"/>
    </row>
    <row r="6" spans="1:10" ht="13.5">
      <c r="A6" s="9"/>
      <c r="B6" s="22" t="s">
        <v>3</v>
      </c>
      <c r="C6" s="22" t="s">
        <v>4</v>
      </c>
      <c r="D6" s="22" t="s">
        <v>5</v>
      </c>
      <c r="E6" s="10"/>
      <c r="F6" s="22" t="s">
        <v>14</v>
      </c>
      <c r="G6" s="22" t="s">
        <v>6</v>
      </c>
      <c r="H6" s="22" t="s">
        <v>7</v>
      </c>
      <c r="I6" s="10"/>
      <c r="J6" s="23"/>
    </row>
    <row r="7" spans="1:10">
      <c r="A7" s="9" t="s">
        <v>8</v>
      </c>
      <c r="B7" s="81">
        <v>4</v>
      </c>
      <c r="C7" s="81">
        <v>6</v>
      </c>
      <c r="D7" s="81">
        <v>6</v>
      </c>
      <c r="E7" s="81"/>
      <c r="F7" s="81">
        <v>3</v>
      </c>
      <c r="G7" s="81">
        <v>4</v>
      </c>
      <c r="H7" s="81">
        <v>8</v>
      </c>
      <c r="I7" s="82"/>
      <c r="J7" s="83">
        <f>SUM(B7:H7)</f>
        <v>31</v>
      </c>
    </row>
    <row r="8" spans="1:10">
      <c r="A8" s="9" t="s">
        <v>73</v>
      </c>
      <c r="B8" s="64">
        <v>36326</v>
      </c>
      <c r="C8" s="64">
        <v>36326</v>
      </c>
      <c r="D8" s="64">
        <v>36342</v>
      </c>
      <c r="E8" s="64"/>
      <c r="F8" s="65">
        <v>36678</v>
      </c>
      <c r="G8" s="65">
        <v>36678</v>
      </c>
      <c r="H8" s="65">
        <v>36678</v>
      </c>
      <c r="I8" s="64"/>
      <c r="J8" s="66"/>
    </row>
    <row r="9" spans="1:10">
      <c r="A9" s="9" t="s">
        <v>75</v>
      </c>
      <c r="B9" s="84">
        <v>492</v>
      </c>
      <c r="C9" s="84">
        <v>498</v>
      </c>
      <c r="D9" s="84">
        <v>391</v>
      </c>
      <c r="E9" s="84"/>
      <c r="F9" s="84">
        <v>533</v>
      </c>
      <c r="G9" s="84">
        <v>503</v>
      </c>
      <c r="H9" s="84">
        <v>650</v>
      </c>
      <c r="I9" s="85"/>
      <c r="J9" s="86">
        <f>SUM(B9:H9)</f>
        <v>3067</v>
      </c>
    </row>
    <row r="10" spans="1:10">
      <c r="A10" s="9"/>
      <c r="B10" s="61"/>
      <c r="C10" s="61"/>
      <c r="D10" s="61"/>
      <c r="E10" s="61"/>
      <c r="F10" s="61"/>
      <c r="G10" s="61"/>
      <c r="H10" s="61"/>
      <c r="I10" s="61"/>
      <c r="J10" s="63"/>
    </row>
    <row r="11" spans="1:10">
      <c r="A11" s="9" t="s">
        <v>86</v>
      </c>
      <c r="B11" s="84">
        <v>450</v>
      </c>
      <c r="C11" s="84">
        <v>440</v>
      </c>
      <c r="D11" s="84">
        <v>355</v>
      </c>
      <c r="E11" s="84"/>
      <c r="F11" s="84">
        <v>500</v>
      </c>
      <c r="G11" s="84">
        <v>465</v>
      </c>
      <c r="H11" s="84">
        <v>600</v>
      </c>
      <c r="I11" s="85"/>
      <c r="J11" s="120">
        <f>SUM(B11:H11)</f>
        <v>2810</v>
      </c>
    </row>
    <row r="12" spans="1:10">
      <c r="A12" s="9" t="s">
        <v>83</v>
      </c>
      <c r="B12" s="67">
        <v>0.95</v>
      </c>
      <c r="C12" s="67">
        <v>0.95</v>
      </c>
      <c r="D12" s="67">
        <v>0.95</v>
      </c>
      <c r="E12" s="61"/>
      <c r="F12" s="67">
        <v>0.95</v>
      </c>
      <c r="G12" s="67">
        <v>0.95</v>
      </c>
      <c r="H12" s="67">
        <v>0.95</v>
      </c>
      <c r="I12" s="62"/>
      <c r="J12" s="121">
        <f>B12</f>
        <v>0.95</v>
      </c>
    </row>
    <row r="13" spans="1:10">
      <c r="A13" s="9" t="s">
        <v>78</v>
      </c>
      <c r="B13" s="92">
        <f>B11*B12</f>
        <v>427.5</v>
      </c>
      <c r="C13" s="92">
        <f>C11*C12</f>
        <v>418</v>
      </c>
      <c r="D13" s="92">
        <f>D11*D12</f>
        <v>337.25</v>
      </c>
      <c r="E13" s="84"/>
      <c r="F13" s="93">
        <f>F11*F12</f>
        <v>475</v>
      </c>
      <c r="G13" s="93">
        <f>G11*G12</f>
        <v>441.75</v>
      </c>
      <c r="H13" s="93">
        <f>H11*H12</f>
        <v>570</v>
      </c>
      <c r="I13" s="85"/>
      <c r="J13" s="120">
        <f>SUM(B13:H13)</f>
        <v>2669.5</v>
      </c>
    </row>
    <row r="14" spans="1:10">
      <c r="A14" s="9"/>
      <c r="B14" s="81"/>
      <c r="C14" s="81"/>
      <c r="D14" s="81"/>
      <c r="E14" s="81"/>
      <c r="F14" s="81"/>
      <c r="G14" s="81"/>
      <c r="H14" s="81"/>
      <c r="I14" s="82"/>
      <c r="J14" s="83"/>
    </row>
    <row r="15" spans="1:10">
      <c r="A15" s="9" t="s">
        <v>85</v>
      </c>
      <c r="B15" s="84">
        <v>450</v>
      </c>
      <c r="C15" s="84">
        <v>440</v>
      </c>
      <c r="D15" s="84">
        <v>355</v>
      </c>
      <c r="E15" s="84"/>
      <c r="F15" s="84">
        <v>500</v>
      </c>
      <c r="G15" s="84">
        <v>465</v>
      </c>
      <c r="H15" s="84">
        <v>600</v>
      </c>
      <c r="I15" s="85"/>
      <c r="J15" s="122">
        <f>SUM(B15:H15)</f>
        <v>2810</v>
      </c>
    </row>
    <row r="16" spans="1:10">
      <c r="A16" s="9" t="s">
        <v>84</v>
      </c>
      <c r="B16" s="67">
        <v>0.75</v>
      </c>
      <c r="C16" s="67">
        <v>0.75</v>
      </c>
      <c r="D16" s="67">
        <v>0.75</v>
      </c>
      <c r="E16" s="61"/>
      <c r="F16" s="67">
        <v>0.75</v>
      </c>
      <c r="G16" s="67">
        <v>0.75</v>
      </c>
      <c r="H16" s="67">
        <v>0.75</v>
      </c>
      <c r="I16" s="62"/>
      <c r="J16" s="123">
        <f>B16</f>
        <v>0.75</v>
      </c>
    </row>
    <row r="17" spans="1:10">
      <c r="A17" s="9" t="s">
        <v>78</v>
      </c>
      <c r="B17" s="94">
        <f>B15*B16</f>
        <v>337.5</v>
      </c>
      <c r="C17" s="94">
        <f>C15*C16</f>
        <v>330</v>
      </c>
      <c r="D17" s="94">
        <f>D15*D16</f>
        <v>266.25</v>
      </c>
      <c r="E17" s="84"/>
      <c r="F17" s="95">
        <f>F15*F16</f>
        <v>375</v>
      </c>
      <c r="G17" s="95">
        <f>G15*G16</f>
        <v>348.75</v>
      </c>
      <c r="H17" s="95">
        <f>H15*H16</f>
        <v>450</v>
      </c>
      <c r="I17" s="85"/>
      <c r="J17" s="122">
        <f>SUM(B17:H17)</f>
        <v>2107.5</v>
      </c>
    </row>
    <row r="18" spans="1:10">
      <c r="A18" s="9"/>
      <c r="B18" s="81"/>
      <c r="C18" s="81"/>
      <c r="D18" s="81"/>
      <c r="E18" s="81"/>
      <c r="F18" s="81"/>
      <c r="G18" s="81"/>
      <c r="H18" s="81"/>
      <c r="I18" s="82"/>
      <c r="J18" s="83"/>
    </row>
    <row r="19" spans="1:10">
      <c r="A19" s="9" t="s">
        <v>87</v>
      </c>
      <c r="B19" s="84">
        <v>510</v>
      </c>
      <c r="C19" s="84">
        <v>535</v>
      </c>
      <c r="D19" s="84">
        <v>455</v>
      </c>
      <c r="E19" s="84"/>
      <c r="F19" s="84">
        <v>555</v>
      </c>
      <c r="G19" s="84">
        <v>525</v>
      </c>
      <c r="H19" s="84">
        <v>690</v>
      </c>
      <c r="I19" s="85"/>
      <c r="J19" s="122">
        <f>SUM(B19:H19)</f>
        <v>3270</v>
      </c>
    </row>
    <row r="20" spans="1:10">
      <c r="A20" s="9" t="s">
        <v>79</v>
      </c>
      <c r="B20" s="67">
        <v>0.75</v>
      </c>
      <c r="C20" s="67">
        <v>0.75</v>
      </c>
      <c r="D20" s="67">
        <v>0.75</v>
      </c>
      <c r="E20" s="68"/>
      <c r="F20" s="67">
        <v>0.75</v>
      </c>
      <c r="G20" s="67">
        <v>0.75</v>
      </c>
      <c r="H20" s="67">
        <v>0.75</v>
      </c>
      <c r="I20" s="62"/>
      <c r="J20" s="123">
        <f>B20</f>
        <v>0.75</v>
      </c>
    </row>
    <row r="21" spans="1:10">
      <c r="A21" s="9" t="s">
        <v>80</v>
      </c>
      <c r="B21" s="96">
        <f>B19*B20</f>
        <v>382.5</v>
      </c>
      <c r="C21" s="96">
        <f>C19*C20</f>
        <v>401.25</v>
      </c>
      <c r="D21" s="96">
        <f>D19*D20</f>
        <v>341.25</v>
      </c>
      <c r="E21" s="84"/>
      <c r="F21" s="97">
        <f>F19*F20</f>
        <v>416.25</v>
      </c>
      <c r="G21" s="97">
        <f>G19*G20</f>
        <v>393.75</v>
      </c>
      <c r="H21" s="97">
        <f>H19*H20</f>
        <v>517.5</v>
      </c>
      <c r="I21" s="85"/>
      <c r="J21" s="122">
        <f>SUM(B21:H21)</f>
        <v>2452.5</v>
      </c>
    </row>
    <row r="22" spans="1:10">
      <c r="A22" s="9"/>
      <c r="B22" s="84"/>
      <c r="C22" s="84"/>
      <c r="D22" s="84"/>
      <c r="E22" s="84"/>
      <c r="F22" s="84"/>
      <c r="G22" s="84"/>
      <c r="H22" s="84"/>
      <c r="I22" s="85"/>
      <c r="J22" s="86"/>
    </row>
    <row r="23" spans="1:10">
      <c r="A23" s="9" t="s">
        <v>81</v>
      </c>
      <c r="B23" s="98">
        <f>(B13*4+B17*3+B21*5)/12</f>
        <v>386.25</v>
      </c>
      <c r="C23" s="98">
        <f>(C13*4+C17*3+C21*5)/12</f>
        <v>389.02083333333331</v>
      </c>
      <c r="D23" s="98">
        <f>(D13*4+D17*3+D21*5)/12</f>
        <v>321.16666666666669</v>
      </c>
      <c r="E23" s="84"/>
      <c r="F23" s="99">
        <f>(F13*4+F17*3+F21*5)/12</f>
        <v>425.52083333333331</v>
      </c>
      <c r="G23" s="99">
        <f>(G13*4+G17*3+G21*5)/12</f>
        <v>398.5</v>
      </c>
      <c r="H23" s="99">
        <f>(H13*4+H17*3+H21*5)/12</f>
        <v>518.125</v>
      </c>
      <c r="I23" s="85"/>
      <c r="J23" s="86">
        <f>SUM(B23:H23)</f>
        <v>2438.583333333333</v>
      </c>
    </row>
    <row r="24" spans="1:10">
      <c r="A24" s="9"/>
      <c r="B24" s="84"/>
      <c r="C24" s="84"/>
      <c r="D24" s="84"/>
      <c r="E24" s="84"/>
      <c r="F24" s="84"/>
      <c r="G24" s="84"/>
      <c r="H24" s="84"/>
      <c r="I24" s="85"/>
      <c r="J24" s="86"/>
    </row>
    <row r="25" spans="1:10">
      <c r="A25" s="9" t="s">
        <v>16</v>
      </c>
      <c r="B25" s="84">
        <v>11800</v>
      </c>
      <c r="C25" s="84">
        <v>12200</v>
      </c>
      <c r="D25" s="84">
        <v>12200</v>
      </c>
      <c r="E25" s="84"/>
      <c r="F25" s="84">
        <v>10600</v>
      </c>
      <c r="G25" s="84">
        <v>11700</v>
      </c>
      <c r="H25" s="84">
        <v>12200</v>
      </c>
      <c r="I25" s="85"/>
      <c r="J25" s="86">
        <f>SUMPRODUCT(B25:H25,$B$23:$H$23)/$J$23</f>
        <v>11775.744113727233</v>
      </c>
    </row>
    <row r="26" spans="1:10">
      <c r="A26" s="9" t="s">
        <v>9</v>
      </c>
      <c r="B26" s="84">
        <v>1365</v>
      </c>
      <c r="C26" s="84">
        <v>1685</v>
      </c>
      <c r="D26" s="84">
        <v>1086</v>
      </c>
      <c r="E26" s="84"/>
      <c r="F26" s="84">
        <v>915</v>
      </c>
      <c r="G26" s="84">
        <v>902</v>
      </c>
      <c r="H26" s="84">
        <v>3250</v>
      </c>
      <c r="I26" s="85"/>
      <c r="J26" s="125">
        <f>SUM(B26:H26)</f>
        <v>9203</v>
      </c>
    </row>
    <row r="27" spans="1:10">
      <c r="A27" s="9" t="s">
        <v>10</v>
      </c>
      <c r="B27" s="100">
        <f>B23*B26</f>
        <v>527231.25</v>
      </c>
      <c r="C27" s="100">
        <f>C23*C26</f>
        <v>655500.10416666663</v>
      </c>
      <c r="D27" s="100">
        <f>D23*D26</f>
        <v>348787</v>
      </c>
      <c r="E27" s="84"/>
      <c r="F27" s="101">
        <f>F23*F26</f>
        <v>389351.5625</v>
      </c>
      <c r="G27" s="101">
        <f>G23*G26</f>
        <v>359447</v>
      </c>
      <c r="H27" s="101">
        <f>H23*H26</f>
        <v>1683906.25</v>
      </c>
      <c r="I27" s="85"/>
      <c r="J27" s="125">
        <f>SUM(B27:H27)</f>
        <v>3964223.1666666665</v>
      </c>
    </row>
    <row r="28" spans="1:10" ht="13.5" thickBot="1">
      <c r="A28" s="24" t="s">
        <v>11</v>
      </c>
      <c r="B28" s="87">
        <v>75</v>
      </c>
      <c r="C28" s="87">
        <v>75</v>
      </c>
      <c r="D28" s="87">
        <v>75</v>
      </c>
      <c r="E28" s="87"/>
      <c r="F28" s="87">
        <v>75</v>
      </c>
      <c r="G28" s="87">
        <v>75</v>
      </c>
      <c r="H28" s="87">
        <v>75</v>
      </c>
      <c r="I28" s="88"/>
      <c r="J28" s="123">
        <v>75</v>
      </c>
    </row>
    <row r="29" spans="1:10">
      <c r="A29" s="4"/>
      <c r="B29" s="71"/>
      <c r="C29" s="61"/>
      <c r="D29" s="61"/>
      <c r="E29" s="61"/>
      <c r="F29" s="71"/>
      <c r="G29" s="71"/>
      <c r="H29" s="71"/>
      <c r="I29" s="62"/>
      <c r="J29" s="71"/>
    </row>
    <row r="30" spans="1:10" ht="13.5" thickBot="1">
      <c r="A30" s="4"/>
      <c r="B30" s="72"/>
      <c r="C30" s="72"/>
      <c r="D30" s="72"/>
      <c r="E30" s="72"/>
      <c r="F30" s="72"/>
      <c r="G30" s="72"/>
      <c r="H30" s="72"/>
      <c r="I30" s="73"/>
      <c r="J30" s="72"/>
    </row>
    <row r="31" spans="1:10" ht="13.5">
      <c r="A31" s="25" t="s">
        <v>76</v>
      </c>
      <c r="B31" s="32" t="s">
        <v>3</v>
      </c>
      <c r="C31" s="32" t="s">
        <v>4</v>
      </c>
      <c r="D31" s="32" t="s">
        <v>5</v>
      </c>
      <c r="E31" s="74"/>
      <c r="F31" s="32" t="s">
        <v>14</v>
      </c>
      <c r="G31" s="32" t="s">
        <v>6</v>
      </c>
      <c r="H31" s="32" t="s">
        <v>7</v>
      </c>
      <c r="I31" s="74"/>
      <c r="J31" s="33"/>
    </row>
    <row r="32" spans="1:10">
      <c r="A32" s="9"/>
      <c r="B32" s="73"/>
      <c r="C32" s="73"/>
      <c r="D32" s="73"/>
      <c r="E32" s="73"/>
      <c r="F32" s="73"/>
      <c r="G32" s="73"/>
      <c r="H32" s="73"/>
      <c r="I32" s="73"/>
      <c r="J32" s="75"/>
    </row>
    <row r="33" spans="1:15">
      <c r="A33" s="9" t="s">
        <v>17</v>
      </c>
      <c r="B33" s="76">
        <v>0.03</v>
      </c>
      <c r="C33" s="102">
        <f>B33</f>
        <v>0.03</v>
      </c>
      <c r="D33" s="102">
        <f>B33</f>
        <v>0.03</v>
      </c>
      <c r="E33" s="76"/>
      <c r="F33" s="103">
        <f>B33</f>
        <v>0.03</v>
      </c>
      <c r="G33" s="103">
        <f>B33</f>
        <v>0.03</v>
      </c>
      <c r="H33" s="103">
        <f>B33</f>
        <v>0.03</v>
      </c>
      <c r="I33" s="76"/>
      <c r="J33" s="77">
        <f>H33</f>
        <v>0.03</v>
      </c>
      <c r="O33" s="5"/>
    </row>
    <row r="34" spans="1:15">
      <c r="A34" s="26"/>
      <c r="B34" s="62"/>
      <c r="C34" s="62"/>
      <c r="D34" s="62"/>
      <c r="E34" s="62"/>
      <c r="F34" s="62"/>
      <c r="G34" s="62"/>
      <c r="H34" s="62"/>
      <c r="I34" s="62"/>
      <c r="J34" s="63"/>
      <c r="L34" s="5"/>
      <c r="N34" s="47"/>
    </row>
    <row r="35" spans="1:15">
      <c r="A35" s="9" t="s">
        <v>18</v>
      </c>
      <c r="B35" s="84">
        <f>'99 Acct Sumry'!C11/1000</f>
        <v>0</v>
      </c>
      <c r="C35" s="84">
        <f>'99 Acct Sumry'!D11/1000</f>
        <v>0</v>
      </c>
      <c r="D35" s="84">
        <f>'99 Acct Sumry'!E11/1000</f>
        <v>0</v>
      </c>
      <c r="E35" s="84"/>
      <c r="F35" s="84">
        <f>'00 Acct Sumry'!C11/1000/7*12</f>
        <v>1448.6417142857144</v>
      </c>
      <c r="G35" s="84">
        <f>'00 Acct Sumry'!D11/1000/7*12</f>
        <v>1580.424</v>
      </c>
      <c r="H35" s="84">
        <f>'00 Acct Sumry'!E11/1000/7*12</f>
        <v>1471.68</v>
      </c>
      <c r="I35" s="85"/>
      <c r="J35" s="86">
        <f>SUMPRODUCT(B35:H35,$B$23:$H$23)/$J$23</f>
        <v>823.73251961765482</v>
      </c>
      <c r="L35" s="5"/>
      <c r="N35" s="47"/>
    </row>
    <row r="36" spans="1:15">
      <c r="A36" s="27" t="s">
        <v>58</v>
      </c>
      <c r="B36" s="84">
        <f>SUMIF('99 Acct Sumry'!$B$15:$B$51,"Fixed",'99 Acct Sumry'!C$15:C$51)/1000</f>
        <v>1563.6314700000003</v>
      </c>
      <c r="C36" s="84">
        <f>SUMIF('99 Acct Sumry'!$B$15:$B$51,"Fixed",'99 Acct Sumry'!D$15:D$51)/1000</f>
        <v>1721.30196</v>
      </c>
      <c r="D36" s="84">
        <f>SUMIF('99 Acct Sumry'!$B$15:$B$51,"Fixed",'99 Acct Sumry'!E$15:E$51)/1000</f>
        <v>1878.0665900000001</v>
      </c>
      <c r="E36" s="84"/>
      <c r="F36" s="84">
        <f>SUMIF('00 Acct Sumry'!$B$15:$B$48,"Fixed",'00 Acct Sumry'!C$15:C$48)/1000/7*12</f>
        <v>1242.4817142857141</v>
      </c>
      <c r="G36" s="84">
        <f>SUMIF('00 Acct Sumry'!$B$15:$B$48,"Fixed",'00 Acct Sumry'!D$15:D$48)/1000/7*12</f>
        <v>1515.7902857142858</v>
      </c>
      <c r="H36" s="84">
        <f>SUMIF('00 Acct Sumry'!$B$15:$B$48,"Fixed",'00 Acct Sumry'!E$15:E$48)/1000/7*12</f>
        <v>1448.5405714285714</v>
      </c>
      <c r="I36" s="85"/>
      <c r="J36" s="86">
        <f t="shared" ref="J36:J42" si="0">SUMPRODUCT(B36:H36,$B$23:$H$23)/$J$23</f>
        <v>1541.8856842700438</v>
      </c>
      <c r="L36" s="5"/>
    </row>
    <row r="37" spans="1:15">
      <c r="A37" s="27" t="s">
        <v>59</v>
      </c>
      <c r="B37" s="84">
        <f>SUMIF('99 Acct Sumry'!$B$15:$B$51,"Variable",'99 Acct Sumry'!C$15:C$51)/1000</f>
        <v>426.36309</v>
      </c>
      <c r="C37" s="84">
        <f>SUMIF('99 Acct Sumry'!$B$15:$B$51,"Variable",'99 Acct Sumry'!D$15:D$51)/1000</f>
        <v>249.32882999999998</v>
      </c>
      <c r="D37" s="84">
        <f>SUMIF('99 Acct Sumry'!$B$15:$B$51,"Variable",'99 Acct Sumry'!E$15:E$51)/1000</f>
        <v>224.73814999999999</v>
      </c>
      <c r="E37" s="84"/>
      <c r="F37" s="84">
        <f>SUMIF('00 Acct Sumry'!$B$15:$B$48,"Variable",'00 Acct Sumry'!C$15:C$48)/1000/7*12</f>
        <v>375.12</v>
      </c>
      <c r="G37" s="84">
        <f>SUMIF('00 Acct Sumry'!$B$15:$B$48,"Variable",'00 Acct Sumry'!D$15:D$48)/1000/7*12</f>
        <v>446.15999999999997</v>
      </c>
      <c r="H37" s="84">
        <f>SUMIF('00 Acct Sumry'!$B$15:$B$48,"Variable",'00 Acct Sumry'!E$15:E$48)/1000/7*12</f>
        <v>528</v>
      </c>
      <c r="I37" s="85"/>
      <c r="J37" s="86">
        <f t="shared" si="0"/>
        <v>387.45503478445482</v>
      </c>
      <c r="L37" s="5"/>
      <c r="N37" s="47"/>
    </row>
    <row r="38" spans="1:15">
      <c r="A38" s="9" t="s">
        <v>12</v>
      </c>
      <c r="B38" s="84">
        <f>'99 Acct Sumry'!C40/1000</f>
        <v>1000</v>
      </c>
      <c r="C38" s="84">
        <f>'99 Acct Sumry'!D40/1000</f>
        <v>1006</v>
      </c>
      <c r="D38" s="84">
        <f>'99 Acct Sumry'!E40/1000</f>
        <v>1000</v>
      </c>
      <c r="E38" s="84"/>
      <c r="F38" s="84">
        <f>'00 Acct Sumry'!C37/1000/7*12</f>
        <v>1028.5714285714284</v>
      </c>
      <c r="G38" s="84">
        <f>'00 Acct Sumry'!D37/1000/7*12</f>
        <v>1028.5714285714284</v>
      </c>
      <c r="H38" s="84">
        <f>'00 Acct Sumry'!E37/1000/7*12</f>
        <v>1028.5714285714284</v>
      </c>
      <c r="I38" s="85"/>
      <c r="J38" s="86">
        <f t="shared" si="0"/>
        <v>1016.682287725602</v>
      </c>
      <c r="L38" s="5"/>
      <c r="M38" s="47"/>
      <c r="N38" s="47"/>
    </row>
    <row r="39" spans="1:15">
      <c r="A39" s="9" t="s">
        <v>42</v>
      </c>
      <c r="B39" s="84">
        <f>'99 Acct Sumry'!C38/1000</f>
        <v>207.01900000000001</v>
      </c>
      <c r="C39" s="84">
        <f>'99 Acct Sumry'!D38/1000</f>
        <v>207.01900000000001</v>
      </c>
      <c r="D39" s="84">
        <f>'99 Acct Sumry'!E38/1000</f>
        <v>207.01900000000001</v>
      </c>
      <c r="E39" s="84"/>
      <c r="F39" s="84">
        <f>'00 Acct Sumry'!C35/1000/7*12</f>
        <v>342.85714285714289</v>
      </c>
      <c r="G39" s="84">
        <f>'00 Acct Sumry'!D35/1000/7*12</f>
        <v>342.85714285714289</v>
      </c>
      <c r="H39" s="84">
        <f>'00 Acct Sumry'!E35/1000/7*12</f>
        <v>342.85714285714289</v>
      </c>
      <c r="I39" s="85"/>
      <c r="J39" s="86">
        <f t="shared" si="0"/>
        <v>281.7815045047135</v>
      </c>
      <c r="L39" s="5"/>
      <c r="M39" s="47"/>
      <c r="N39" s="47"/>
    </row>
    <row r="40" spans="1:15" s="4" customFormat="1">
      <c r="A40" s="9" t="s">
        <v>60</v>
      </c>
      <c r="B40" s="84">
        <f>SUMIF('99 Acct Sumry'!$B$15:$B$51,"Owners",'99 Acct Sumry'!C$15:C$51)/1000</f>
        <v>431.78516666666667</v>
      </c>
      <c r="C40" s="84">
        <f>SUMIF('99 Acct Sumry'!$B$15:$B$51,"Owners",'99 Acct Sumry'!D$15:D$51)/1000</f>
        <v>410.9306666666667</v>
      </c>
      <c r="D40" s="84">
        <f>SUMIF('99 Acct Sumry'!$B$15:$B$51,"Owners",'99 Acct Sumry'!E$15:E$51)/1000</f>
        <v>362.67216666666667</v>
      </c>
      <c r="E40" s="84"/>
      <c r="F40" s="84">
        <f>SUMIF('00 Acct Sumry'!$B$15:$B$48,"Owners",'00 Acct Sumry'!C$15:C$48)/1000/7*12</f>
        <v>322.2511428571429</v>
      </c>
      <c r="G40" s="84">
        <f>SUMIF('00 Acct Sumry'!$B$15:$B$48,"Owners",'00 Acct Sumry'!D$15:D$48)/1000/7*12</f>
        <v>306.26771428571425</v>
      </c>
      <c r="H40" s="84">
        <f>SUMIF('00 Acct Sumry'!$B$15:$B$48,"Owners",'00 Acct Sumry'!E$15:E$48)/1000/7*12</f>
        <v>400.64714285714285</v>
      </c>
      <c r="I40" s="85"/>
      <c r="J40" s="86">
        <f t="shared" si="0"/>
        <v>373.11555825249832</v>
      </c>
      <c r="L40" s="5"/>
    </row>
    <row r="41" spans="1:15" s="4" customFormat="1">
      <c r="A41" s="9" t="s">
        <v>71</v>
      </c>
      <c r="B41" s="84">
        <f>'99 Acct Sumry'!C46/1000</f>
        <v>250</v>
      </c>
      <c r="C41" s="84">
        <f>'99 Acct Sumry'!D46/1000</f>
        <v>591.20000000000005</v>
      </c>
      <c r="D41" s="84">
        <f>'99 Acct Sumry'!E46/1000</f>
        <v>488.8</v>
      </c>
      <c r="E41" s="84"/>
      <c r="F41" s="84">
        <f>'00 Acct Sumry'!C43/1000/7*12</f>
        <v>158.1</v>
      </c>
      <c r="G41" s="84">
        <f>'00 Acct Sumry'!D43/1000/7*12</f>
        <v>174.23485714285715</v>
      </c>
      <c r="H41" s="84">
        <f>'00 Acct Sumry'!E43/1000/7*12</f>
        <v>572.05714285714282</v>
      </c>
      <c r="I41" s="85"/>
      <c r="J41" s="86">
        <f t="shared" si="0"/>
        <v>375.8913678560445</v>
      </c>
      <c r="L41" s="46"/>
      <c r="M41" s="46"/>
      <c r="N41" s="46"/>
    </row>
    <row r="42" spans="1:15" ht="13.5" thickBot="1">
      <c r="A42" s="48" t="s">
        <v>72</v>
      </c>
      <c r="B42" s="104">
        <f>SUM(B35:B41)</f>
        <v>3878.7987266666669</v>
      </c>
      <c r="C42" s="104">
        <f>SUM(C35:C41)</f>
        <v>4185.7804566666673</v>
      </c>
      <c r="D42" s="104">
        <f>SUM(D35:D41)</f>
        <v>4161.2959066666663</v>
      </c>
      <c r="E42" s="89"/>
      <c r="F42" s="105">
        <f>SUM(F35:F41)</f>
        <v>4918.0231428571424</v>
      </c>
      <c r="G42" s="105">
        <f>SUM(G35:G41)</f>
        <v>5394.3054285714288</v>
      </c>
      <c r="H42" s="105">
        <f>SUM(H35:H41)</f>
        <v>5792.3534285714286</v>
      </c>
      <c r="I42" s="90"/>
      <c r="J42" s="91">
        <f t="shared" si="0"/>
        <v>4800.5439570110111</v>
      </c>
      <c r="N42" s="47"/>
    </row>
    <row r="43" spans="1:15" ht="14.25" thickTop="1" thickBot="1">
      <c r="A43" s="24"/>
      <c r="B43" s="69"/>
      <c r="C43" s="69"/>
      <c r="D43" s="69"/>
      <c r="E43" s="78"/>
      <c r="F43" s="69"/>
      <c r="G43" s="69"/>
      <c r="H43" s="69"/>
      <c r="I43" s="78"/>
      <c r="J43" s="70"/>
    </row>
    <row r="44" spans="1:15">
      <c r="B44" s="79"/>
      <c r="C44" s="79"/>
      <c r="D44" s="79"/>
      <c r="E44" s="79"/>
      <c r="F44" s="79"/>
      <c r="G44" s="79"/>
      <c r="H44" s="79"/>
      <c r="I44" s="79"/>
      <c r="J44" s="80"/>
    </row>
    <row r="45" spans="1:15">
      <c r="A45" s="4"/>
      <c r="B45" s="62"/>
      <c r="C45" s="62"/>
      <c r="D45" s="62"/>
      <c r="E45" s="62"/>
      <c r="F45" s="62"/>
      <c r="G45" s="62"/>
      <c r="H45" s="62"/>
      <c r="I45" s="73"/>
      <c r="J45" s="72"/>
    </row>
    <row r="46" spans="1:15">
      <c r="A46" s="4"/>
      <c r="B46" s="73"/>
      <c r="C46" s="73"/>
      <c r="D46" s="73"/>
      <c r="E46" s="73"/>
      <c r="F46" s="73"/>
      <c r="G46" s="73"/>
      <c r="H46" s="73"/>
      <c r="I46" s="73"/>
      <c r="J46" s="72"/>
    </row>
    <row r="47" spans="1:15">
      <c r="A47" s="4"/>
      <c r="B47" s="73"/>
      <c r="C47" s="73"/>
      <c r="D47" s="73"/>
      <c r="E47" s="73"/>
      <c r="F47" s="73"/>
      <c r="G47" s="73"/>
      <c r="H47" s="73"/>
      <c r="I47" s="73"/>
      <c r="J47" s="72"/>
    </row>
    <row r="48" spans="1:15">
      <c r="A48" s="4"/>
      <c r="B48" s="73"/>
      <c r="C48" s="73"/>
      <c r="D48" s="73"/>
      <c r="E48" s="73"/>
      <c r="F48" s="73"/>
      <c r="G48" s="73"/>
      <c r="H48" s="73"/>
      <c r="I48" s="73"/>
      <c r="J48" s="72"/>
    </row>
    <row r="49" spans="1:10">
      <c r="B49" s="79"/>
      <c r="C49" s="79"/>
      <c r="D49" s="79"/>
      <c r="E49" s="79"/>
      <c r="F49" s="79"/>
      <c r="G49" s="79"/>
      <c r="H49" s="79"/>
      <c r="I49" s="79"/>
      <c r="J49" s="80"/>
    </row>
    <row r="50" spans="1:10">
      <c r="A50" s="4"/>
      <c r="B50" s="73"/>
      <c r="C50" s="73"/>
      <c r="D50" s="73"/>
      <c r="E50" s="73"/>
      <c r="F50" s="73"/>
      <c r="G50" s="73"/>
      <c r="H50" s="73"/>
      <c r="I50" s="73"/>
      <c r="J50" s="72"/>
    </row>
    <row r="51" spans="1:10">
      <c r="A51" s="4"/>
      <c r="B51" s="4"/>
      <c r="C51" s="4"/>
      <c r="D51" s="4"/>
      <c r="E51" s="4"/>
      <c r="F51" s="4"/>
      <c r="G51" s="4"/>
      <c r="H51" s="4"/>
      <c r="I51" s="4"/>
      <c r="J51" s="2"/>
    </row>
    <row r="52" spans="1:10">
      <c r="A52" s="4"/>
      <c r="B52" s="4"/>
      <c r="C52" s="4"/>
      <c r="D52" s="4"/>
      <c r="E52" s="4"/>
      <c r="F52" s="4"/>
      <c r="G52" s="4"/>
      <c r="H52" s="4"/>
      <c r="I52" s="4"/>
      <c r="J52" s="2"/>
    </row>
    <row r="53" spans="1:10">
      <c r="A53" s="4"/>
      <c r="B53" s="4"/>
      <c r="C53" s="4"/>
      <c r="D53" s="4"/>
      <c r="E53" s="4"/>
      <c r="F53" s="4"/>
      <c r="G53" s="4"/>
      <c r="H53" s="4"/>
      <c r="I53" s="4"/>
      <c r="J53" s="2"/>
    </row>
    <row r="54" spans="1:10">
      <c r="A54" s="4"/>
      <c r="B54" s="4"/>
      <c r="C54" s="4"/>
      <c r="D54" s="4"/>
      <c r="E54" s="4"/>
      <c r="F54" s="4"/>
      <c r="G54" s="4"/>
      <c r="H54" s="4"/>
      <c r="I54" s="4"/>
      <c r="J54" s="2"/>
    </row>
    <row r="55" spans="1:10">
      <c r="A55" s="4"/>
      <c r="B55" s="4"/>
      <c r="C55" s="4"/>
      <c r="D55" s="4"/>
      <c r="E55" s="4"/>
      <c r="F55" s="4"/>
      <c r="G55" s="4"/>
      <c r="H55" s="4"/>
      <c r="I55" s="4"/>
      <c r="J55" s="4"/>
    </row>
    <row r="57" spans="1:10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phoneticPr fontId="23" type="noConversion"/>
  <pageMargins left="0.65" right="0.35" top="0.75" bottom="0.5" header="0.25" footer="0.25"/>
  <pageSetup scale="80" orientation="landscape" r:id="rId1"/>
  <headerFooter alignWithMargins="0">
    <oddHeader>&amp;L&amp;12GENCO&amp;RCONFIDENTIAL</oddHeader>
    <oddFooter>&amp;L&amp;T, &amp;D&amp;C&amp;F&amp;RPage &amp;P</oddFooter>
  </headerFooter>
  <colBreaks count="1" manualBreakCount="1">
    <brk id="19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Z76"/>
  <sheetViews>
    <sheetView showFormulas="1" topLeftCell="A40" zoomScale="75" zoomScaleNormal="75" workbookViewId="0"/>
  </sheetViews>
  <sheetFormatPr defaultColWidth="8.85546875" defaultRowHeight="12.75"/>
  <cols>
    <col min="1" max="1" width="41.140625" style="41" customWidth="1" collapsed="1"/>
    <col min="2" max="2" width="17.140625" style="41" bestFit="1" customWidth="1" collapsed="1"/>
    <col min="3" max="5" width="14.7109375" style="42" customWidth="1" collapsed="1"/>
    <col min="6" max="52" width="8.85546875" style="42" customWidth="1" collapsed="1"/>
    <col min="53" max="16384" width="8.85546875" style="41" collapsed="1"/>
  </cols>
  <sheetData>
    <row r="1" spans="1:52" s="15" customFormat="1">
      <c r="A1" s="34" t="s">
        <v>67</v>
      </c>
      <c r="B1" s="34"/>
      <c r="C1" s="34"/>
      <c r="D1" s="34"/>
      <c r="E1" s="34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</row>
    <row r="2" spans="1:52" s="15" customFormat="1">
      <c r="A2" s="34" t="s">
        <v>19</v>
      </c>
      <c r="B2" s="34"/>
      <c r="C2" s="34"/>
      <c r="D2" s="34"/>
      <c r="E2" s="34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</row>
    <row r="3" spans="1:52" s="15" customFormat="1">
      <c r="A3" s="36" t="s">
        <v>20</v>
      </c>
      <c r="B3" s="36"/>
      <c r="C3" s="36"/>
      <c r="D3" s="36"/>
      <c r="E3" s="36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</row>
    <row r="4" spans="1:52" s="15" customFormat="1">
      <c r="A4" s="53">
        <v>36616</v>
      </c>
      <c r="B4" s="37"/>
      <c r="C4" s="37"/>
      <c r="D4" s="37"/>
      <c r="E4" s="37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</row>
    <row r="5" spans="1:52" s="15" customFormat="1">
      <c r="A5" s="38"/>
      <c r="B5" s="38"/>
      <c r="C5" s="39"/>
      <c r="D5" s="39"/>
      <c r="E5" s="39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</row>
    <row r="6" spans="1:52" s="15" customFormat="1">
      <c r="A6" s="40"/>
      <c r="B6" s="40"/>
      <c r="C6" s="39"/>
      <c r="D6" s="39"/>
      <c r="E6" s="39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</row>
    <row r="7" spans="1:52" s="15" customFormat="1">
      <c r="A7" s="40"/>
      <c r="B7" s="40"/>
      <c r="C7" s="124" t="s">
        <v>65</v>
      </c>
      <c r="D7" s="124"/>
      <c r="E7" s="124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</row>
    <row r="8" spans="1:52">
      <c r="C8" s="54" t="s">
        <v>3</v>
      </c>
      <c r="D8" s="54" t="s">
        <v>4</v>
      </c>
      <c r="E8" s="54" t="s">
        <v>5</v>
      </c>
    </row>
    <row r="9" spans="1:52" s="12" customFormat="1">
      <c r="C9" s="30" t="str">
        <f>"Source:  "&amp;"99 O&amp;M analysis - 0001.xls"</f>
        <v>Source:  99 O&amp;M analysis - 0001.xls</v>
      </c>
      <c r="D9" s="13"/>
      <c r="E9" s="13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</row>
    <row r="11" spans="1:52" ht="13.5" thickBot="1">
      <c r="A11" s="15" t="s">
        <v>18</v>
      </c>
      <c r="B11" s="15"/>
      <c r="C11" s="43">
        <f>'[2]BRN Summ'!$J11</f>
        <v>0</v>
      </c>
      <c r="D11" s="43">
        <f>'[2]CAL Summ'!$J11</f>
        <v>0</v>
      </c>
      <c r="E11" s="43">
        <f>'[2]NA Summ'!$J11</f>
        <v>0</v>
      </c>
    </row>
    <row r="13" spans="1:52">
      <c r="A13" s="15" t="s">
        <v>21</v>
      </c>
      <c r="B13" s="28" t="s">
        <v>61</v>
      </c>
      <c r="I13" s="15"/>
    </row>
    <row r="14" spans="1:52">
      <c r="A14" s="16" t="s">
        <v>22</v>
      </c>
      <c r="B14" s="16"/>
      <c r="I14" s="16"/>
    </row>
    <row r="15" spans="1:52">
      <c r="A15" s="17" t="s">
        <v>23</v>
      </c>
      <c r="B15" s="49" t="s">
        <v>62</v>
      </c>
      <c r="C15" s="42">
        <f>'[2]BRN Summ'!$J16</f>
        <v>7328</v>
      </c>
      <c r="D15" s="42">
        <f>'[2]CAL Summ'!$J16</f>
        <v>13504.04</v>
      </c>
      <c r="E15" s="42">
        <f>'[2]NA Summ'!$J16</f>
        <v>7328</v>
      </c>
      <c r="I15" s="17"/>
    </row>
    <row r="16" spans="1:52">
      <c r="A16" s="17" t="s">
        <v>24</v>
      </c>
      <c r="B16" s="49" t="s">
        <v>89</v>
      </c>
      <c r="C16" s="42">
        <f>'[2]BRN Summ'!$J20</f>
        <v>0</v>
      </c>
      <c r="D16" s="42">
        <f>'[2]CAL Summ'!$J20</f>
        <v>0</v>
      </c>
      <c r="E16" s="42">
        <f>'[2]NA Summ'!$J20</f>
        <v>0</v>
      </c>
      <c r="I16" s="17"/>
    </row>
    <row r="17" spans="1:9">
      <c r="A17" s="17" t="s">
        <v>70</v>
      </c>
      <c r="B17" s="49" t="s">
        <v>62</v>
      </c>
      <c r="C17" s="42">
        <f>'[2]BRN Summ'!$J21</f>
        <v>0</v>
      </c>
      <c r="D17" s="42">
        <f>'[2]CAL Summ'!$J21</f>
        <v>1413</v>
      </c>
      <c r="E17" s="42">
        <f>'[2]NA Summ'!$J21</f>
        <v>15773.9</v>
      </c>
      <c r="I17" s="17"/>
    </row>
    <row r="18" spans="1:9">
      <c r="A18" s="17" t="s">
        <v>88</v>
      </c>
      <c r="B18" s="49" t="s">
        <v>62</v>
      </c>
      <c r="C18" s="42">
        <f>'[2]BRN Summ'!$J22</f>
        <v>10028</v>
      </c>
      <c r="I18" s="17"/>
    </row>
    <row r="19" spans="1:9">
      <c r="A19" s="17" t="s">
        <v>25</v>
      </c>
      <c r="B19" s="49" t="s">
        <v>62</v>
      </c>
      <c r="C19" s="42">
        <f>'[2]BRN Summ'!$J23</f>
        <v>3668</v>
      </c>
      <c r="D19" s="42">
        <f>'[2]CAL Summ'!$J23</f>
        <v>3811</v>
      </c>
      <c r="E19" s="42">
        <f>'[2]NA Summ'!$J23</f>
        <v>7618</v>
      </c>
      <c r="I19" s="17"/>
    </row>
    <row r="20" spans="1:9">
      <c r="A20" s="17" t="s">
        <v>26</v>
      </c>
      <c r="B20" s="49" t="s">
        <v>89</v>
      </c>
      <c r="C20" s="42">
        <f>'[2]BRN Summ'!$J24</f>
        <v>129514</v>
      </c>
      <c r="D20" s="42">
        <f>'[2]CAL Summ'!$J24</f>
        <v>67381</v>
      </c>
      <c r="E20" s="42">
        <f>'[2]NA Summ'!$J24</f>
        <v>66156</v>
      </c>
      <c r="I20" s="17"/>
    </row>
    <row r="21" spans="1:9">
      <c r="A21" s="17" t="s">
        <v>27</v>
      </c>
      <c r="B21" s="49" t="s">
        <v>62</v>
      </c>
      <c r="C21" s="42">
        <f>'[2]BRN Summ'!$J25</f>
        <v>1156</v>
      </c>
      <c r="D21" s="42">
        <f>'[2]CAL Summ'!$J25</f>
        <v>1958</v>
      </c>
      <c r="E21" s="42">
        <f>'[2]NA Summ'!$J25</f>
        <v>1156</v>
      </c>
      <c r="I21" s="17"/>
    </row>
    <row r="22" spans="1:9">
      <c r="A22" s="17" t="s">
        <v>28</v>
      </c>
      <c r="B22" s="49" t="s">
        <v>62</v>
      </c>
      <c r="C22" s="42">
        <f>'[2]BRN Summ'!$J26</f>
        <v>3856</v>
      </c>
      <c r="D22" s="42">
        <f>'[2]CAL Summ'!$J26</f>
        <v>3856</v>
      </c>
      <c r="E22" s="42">
        <f>'[2]NA Summ'!$J26</f>
        <v>11572</v>
      </c>
      <c r="I22" s="17"/>
    </row>
    <row r="23" spans="1:9">
      <c r="A23" s="17" t="s">
        <v>29</v>
      </c>
      <c r="B23" s="49" t="s">
        <v>62</v>
      </c>
      <c r="C23" s="42">
        <f>'[2]BRN Summ'!$J28</f>
        <v>9507.94</v>
      </c>
      <c r="D23" s="42">
        <f>'[2]CAL Summ'!$J28</f>
        <v>11323</v>
      </c>
      <c r="E23" s="42">
        <f>'[2]NA Summ'!$J28</f>
        <v>7917.6</v>
      </c>
      <c r="I23" s="17"/>
    </row>
    <row r="24" spans="1:9">
      <c r="A24" s="17" t="s">
        <v>30</v>
      </c>
      <c r="B24" s="49" t="s">
        <v>62</v>
      </c>
      <c r="C24" s="42">
        <f>'[2]BRN Summ'!$J29</f>
        <v>18357.72</v>
      </c>
      <c r="D24" s="42">
        <f>'[2]CAL Summ'!$J29</f>
        <v>12670.33</v>
      </c>
      <c r="E24" s="42">
        <f>'[2]NA Summ'!$J29</f>
        <v>28748.49</v>
      </c>
      <c r="I24" s="17"/>
    </row>
    <row r="25" spans="1:9">
      <c r="A25" s="17" t="s">
        <v>82</v>
      </c>
      <c r="B25" s="49" t="s">
        <v>62</v>
      </c>
      <c r="C25" s="42">
        <f>'[2]BRN Summ'!$J30</f>
        <v>0</v>
      </c>
      <c r="D25" s="42">
        <f>'[2]CAL Summ'!$J30</f>
        <v>11</v>
      </c>
      <c r="E25" s="42">
        <f>'[2]NA Summ'!$J30</f>
        <v>0</v>
      </c>
      <c r="I25" s="17"/>
    </row>
    <row r="26" spans="1:9">
      <c r="A26" s="17" t="s">
        <v>31</v>
      </c>
      <c r="B26" s="49" t="s">
        <v>62</v>
      </c>
      <c r="C26" s="42">
        <f>'[2]BRN Summ'!$J31</f>
        <v>9061.35</v>
      </c>
      <c r="D26" s="42">
        <f>'[2]CAL Summ'!$J31</f>
        <v>50100</v>
      </c>
      <c r="E26" s="42">
        <f>'[2]NA Summ'!$J31</f>
        <v>50147</v>
      </c>
      <c r="I26" s="17"/>
    </row>
    <row r="27" spans="1:9">
      <c r="A27" s="17" t="s">
        <v>32</v>
      </c>
      <c r="B27" s="49" t="s">
        <v>62</v>
      </c>
      <c r="C27" s="42">
        <f>'[2]BRN Summ'!$J32</f>
        <v>47513.43</v>
      </c>
      <c r="D27" s="42">
        <f>'[2]CAL Summ'!$J32</f>
        <v>50754.74</v>
      </c>
      <c r="E27" s="42">
        <f>'[2]NA Summ'!$J32</f>
        <v>54828.14</v>
      </c>
      <c r="I27" s="17"/>
    </row>
    <row r="28" spans="1:9">
      <c r="A28" s="17" t="s">
        <v>33</v>
      </c>
      <c r="B28" s="49" t="s">
        <v>62</v>
      </c>
      <c r="C28" s="42">
        <f>'[2]BRN Summ'!$J33</f>
        <v>234983.05</v>
      </c>
      <c r="D28" s="42">
        <f>'[2]CAL Summ'!$J33</f>
        <v>271658.25</v>
      </c>
      <c r="E28" s="42">
        <f>'[2]NA Summ'!$J33</f>
        <v>283341.74</v>
      </c>
      <c r="I28" s="17"/>
    </row>
    <row r="29" spans="1:9">
      <c r="A29" s="17" t="s">
        <v>34</v>
      </c>
      <c r="B29" s="49" t="s">
        <v>62</v>
      </c>
      <c r="C29" s="42">
        <f>'[2]BRN Summ'!$J34</f>
        <v>723929.07</v>
      </c>
      <c r="D29" s="42">
        <f>'[2]CAL Summ'!$J34</f>
        <v>769874.32</v>
      </c>
      <c r="E29" s="42">
        <f>'[2]NA Summ'!$J34</f>
        <v>1016310.71</v>
      </c>
      <c r="I29" s="17"/>
    </row>
    <row r="30" spans="1:9">
      <c r="A30" s="17" t="s">
        <v>35</v>
      </c>
      <c r="B30" s="49" t="s">
        <v>62</v>
      </c>
      <c r="C30" s="42">
        <f>'[2]BRN Summ'!$J35</f>
        <v>73629.039999999994</v>
      </c>
      <c r="D30" s="42">
        <f>'[2]CAL Summ'!$J35</f>
        <v>38773.769999999997</v>
      </c>
      <c r="E30" s="42">
        <f>'[2]NA Summ'!$J35</f>
        <v>57229.72</v>
      </c>
      <c r="I30" s="17"/>
    </row>
    <row r="31" spans="1:9">
      <c r="A31" s="17" t="s">
        <v>36</v>
      </c>
      <c r="B31" s="49" t="s">
        <v>62</v>
      </c>
      <c r="C31" s="42">
        <f>'[2]BRN Summ'!$J36</f>
        <v>359412.87</v>
      </c>
      <c r="D31" s="42">
        <f>'[2]CAL Summ'!$J36</f>
        <v>449134.98</v>
      </c>
      <c r="E31" s="42">
        <f>'[2]NA Summ'!$J36</f>
        <v>286787.90000000002</v>
      </c>
      <c r="I31" s="17"/>
    </row>
    <row r="32" spans="1:9">
      <c r="A32" s="17" t="s">
        <v>37</v>
      </c>
      <c r="B32" s="49" t="s">
        <v>62</v>
      </c>
      <c r="C32" s="42">
        <f>'[2]BRN Summ'!$J38</f>
        <v>1672</v>
      </c>
      <c r="D32" s="42">
        <f>'[2]CAL Summ'!$J38</f>
        <v>1166</v>
      </c>
      <c r="E32" s="42">
        <f>'[2]NA Summ'!$J38</f>
        <v>1208</v>
      </c>
      <c r="I32" s="17"/>
    </row>
    <row r="33" spans="1:9">
      <c r="A33" s="17" t="s">
        <v>38</v>
      </c>
      <c r="B33" s="49" t="s">
        <v>89</v>
      </c>
      <c r="C33" s="42">
        <f>'[2]BRN Summ'!$J39</f>
        <v>235202.26</v>
      </c>
      <c r="D33" s="42">
        <f>'[2]CAL Summ'!$J39</f>
        <v>181947.83</v>
      </c>
      <c r="E33" s="42">
        <f>'[2]NA Summ'!$J39</f>
        <v>158582.15</v>
      </c>
      <c r="I33" s="17"/>
    </row>
    <row r="34" spans="1:9">
      <c r="A34" s="17" t="s">
        <v>39</v>
      </c>
      <c r="B34" s="49" t="s">
        <v>89</v>
      </c>
      <c r="C34" s="42">
        <f>'[2]BRN Summ'!$J40</f>
        <v>61646.83</v>
      </c>
      <c r="D34" s="42">
        <f>'[2]CAL Summ'!$J40</f>
        <v>0</v>
      </c>
      <c r="E34" s="42">
        <f>'[2]NA Summ'!$J40</f>
        <v>0</v>
      </c>
      <c r="I34" s="17"/>
    </row>
    <row r="35" spans="1:9">
      <c r="A35" s="17" t="s">
        <v>40</v>
      </c>
      <c r="B35" s="49" t="s">
        <v>62</v>
      </c>
      <c r="C35" s="42">
        <f>'[2]BRN Summ'!$J41</f>
        <v>59529</v>
      </c>
      <c r="D35" s="42">
        <f>'[2]CAL Summ'!$J41</f>
        <v>41293.53</v>
      </c>
      <c r="E35" s="42">
        <f>'[2]NA Summ'!$J41</f>
        <v>48099.39</v>
      </c>
      <c r="I35" s="17"/>
    </row>
    <row r="36" spans="1:9">
      <c r="A36" s="18" t="s">
        <v>41</v>
      </c>
      <c r="B36" s="16"/>
      <c r="C36" s="106">
        <f>SUM(C15:C35)</f>
        <v>1989994.5600000003</v>
      </c>
      <c r="D36" s="106">
        <f>SUM(D15:D35)</f>
        <v>1970630.79</v>
      </c>
      <c r="E36" s="106">
        <f>SUM(E15:E35)</f>
        <v>2102804.7400000002</v>
      </c>
      <c r="I36" s="18"/>
    </row>
    <row r="37" spans="1:9">
      <c r="A37" s="18"/>
      <c r="B37" s="16"/>
      <c r="C37" s="44"/>
      <c r="D37" s="44"/>
      <c r="E37" s="44"/>
      <c r="I37" s="18"/>
    </row>
    <row r="38" spans="1:9">
      <c r="A38" s="16" t="s">
        <v>42</v>
      </c>
      <c r="B38" s="16"/>
      <c r="C38" s="44">
        <f>'[2]BRN Summ'!$J45</f>
        <v>207019</v>
      </c>
      <c r="D38" s="44">
        <f>'[2]CAL Summ'!$J45</f>
        <v>207019</v>
      </c>
      <c r="E38" s="44">
        <f>'[2]NA Summ'!$J45</f>
        <v>207019</v>
      </c>
      <c r="I38" s="16"/>
    </row>
    <row r="39" spans="1:9">
      <c r="A39" s="16"/>
      <c r="B39" s="16"/>
      <c r="C39" s="44"/>
      <c r="D39" s="44"/>
      <c r="E39" s="44"/>
      <c r="I39" s="16"/>
    </row>
    <row r="40" spans="1:9">
      <c r="A40" s="16" t="s">
        <v>43</v>
      </c>
      <c r="B40" s="16"/>
      <c r="C40" s="44">
        <f>'[2]BRN Summ'!$J47</f>
        <v>1000000</v>
      </c>
      <c r="D40" s="44">
        <f>'[2]CAL Summ'!$J47</f>
        <v>1006000</v>
      </c>
      <c r="E40" s="44">
        <f>'[2]NA Summ'!$J47</f>
        <v>1000000</v>
      </c>
      <c r="I40" s="16"/>
    </row>
    <row r="41" spans="1:9">
      <c r="A41" s="16"/>
      <c r="B41" s="16"/>
      <c r="I41" s="16"/>
    </row>
    <row r="42" spans="1:9">
      <c r="A42" s="18" t="s">
        <v>44</v>
      </c>
      <c r="B42" s="16"/>
      <c r="C42" s="107">
        <f>SUM(C36:C40)</f>
        <v>3197013.5600000005</v>
      </c>
      <c r="D42" s="107">
        <f>SUM(D36:D40)</f>
        <v>3183649.79</v>
      </c>
      <c r="E42" s="107">
        <f>SUM(E36:E40)</f>
        <v>3309823.74</v>
      </c>
      <c r="I42" s="55"/>
    </row>
    <row r="43" spans="1:9">
      <c r="A43" s="15"/>
      <c r="B43" s="16"/>
      <c r="I43" s="15"/>
    </row>
    <row r="44" spans="1:9">
      <c r="A44" s="15" t="s">
        <v>45</v>
      </c>
      <c r="B44" s="16"/>
      <c r="I44" s="15"/>
    </row>
    <row r="45" spans="1:9">
      <c r="A45" s="17" t="s">
        <v>13</v>
      </c>
      <c r="B45" s="50" t="s">
        <v>63</v>
      </c>
      <c r="C45" s="42">
        <f>'[2]BRN Summ'!$J52</f>
        <v>284061</v>
      </c>
      <c r="D45" s="42">
        <f>'[2]CAL Summ'!$J52</f>
        <v>261456</v>
      </c>
      <c r="E45" s="42">
        <f>'[2]NA Summ'!$J52</f>
        <v>270554</v>
      </c>
      <c r="I45" s="56"/>
    </row>
    <row r="46" spans="1:9">
      <c r="A46" s="17" t="s">
        <v>46</v>
      </c>
      <c r="B46" s="16"/>
      <c r="C46" s="42">
        <f>'[2]BRN Summ'!$J53</f>
        <v>250000</v>
      </c>
      <c r="D46" s="42">
        <f>'[2]CAL Summ'!$J53</f>
        <v>591200</v>
      </c>
      <c r="E46" s="42">
        <f>'[2]NA Summ'!$J53</f>
        <v>488800</v>
      </c>
      <c r="I46" s="56"/>
    </row>
    <row r="47" spans="1:9">
      <c r="A47" s="17" t="s">
        <v>36</v>
      </c>
      <c r="B47" s="50" t="s">
        <v>63</v>
      </c>
      <c r="C47" s="42">
        <v>0</v>
      </c>
      <c r="D47" s="42">
        <v>0</v>
      </c>
      <c r="E47" s="42">
        <v>0</v>
      </c>
      <c r="I47" s="56"/>
    </row>
    <row r="48" spans="1:9">
      <c r="A48" s="17" t="s">
        <v>47</v>
      </c>
      <c r="B48" s="50" t="s">
        <v>63</v>
      </c>
      <c r="C48" s="42">
        <f>'[2]BRN Summ'!$J54</f>
        <v>68416.666666666672</v>
      </c>
      <c r="D48" s="42">
        <f>'[2]CAL Summ'!$J54</f>
        <v>68416.666666666672</v>
      </c>
      <c r="E48" s="42">
        <f>'[2]NA Summ'!$J54</f>
        <v>68416.666666666672</v>
      </c>
      <c r="I48" s="56"/>
    </row>
    <row r="49" spans="1:9">
      <c r="A49" s="17" t="s">
        <v>48</v>
      </c>
      <c r="B49" s="50" t="s">
        <v>63</v>
      </c>
      <c r="C49" s="42">
        <f>'[2]BRN Summ'!$J55</f>
        <v>20525</v>
      </c>
      <c r="D49" s="42">
        <f>'[2]CAL Summ'!$J55</f>
        <v>20525</v>
      </c>
      <c r="E49" s="42">
        <f>'[2]NA Summ'!$J55</f>
        <v>20525</v>
      </c>
      <c r="I49" s="56"/>
    </row>
    <row r="50" spans="1:9">
      <c r="A50" s="17" t="s">
        <v>49</v>
      </c>
      <c r="B50" s="50" t="s">
        <v>63</v>
      </c>
      <c r="C50" s="42">
        <f>'[2]BRN Summ'!$J56</f>
        <v>58782.5</v>
      </c>
      <c r="D50" s="42">
        <f>'[2]CAL Summ'!$J56</f>
        <v>60533</v>
      </c>
      <c r="E50" s="42">
        <f>'[2]NA Summ'!$J56</f>
        <v>3176.5</v>
      </c>
      <c r="I50" s="56"/>
    </row>
    <row r="51" spans="1:9">
      <c r="A51" s="17" t="s">
        <v>50</v>
      </c>
      <c r="B51" s="50" t="s">
        <v>63</v>
      </c>
      <c r="C51" s="42">
        <f>'[2]BRN Summ'!$J57</f>
        <v>0</v>
      </c>
      <c r="D51" s="42">
        <f>'[2]CAL Summ'!$J57</f>
        <v>0</v>
      </c>
      <c r="E51" s="42">
        <f>'[2]NA Summ'!$J57</f>
        <v>0</v>
      </c>
      <c r="I51" s="56"/>
    </row>
    <row r="52" spans="1:9">
      <c r="A52" s="17"/>
      <c r="B52" s="17"/>
      <c r="E52" s="42">
        <v>0</v>
      </c>
      <c r="I52" s="56"/>
    </row>
    <row r="53" spans="1:9">
      <c r="A53" s="18" t="s">
        <v>51</v>
      </c>
      <c r="B53" s="18"/>
      <c r="C53" s="108">
        <f>SUM(C45:C51)</f>
        <v>681785.16666666663</v>
      </c>
      <c r="D53" s="108">
        <f>SUM(D45:D51)</f>
        <v>1002130.6666666666</v>
      </c>
      <c r="E53" s="108">
        <f>SUM(E45:E51)</f>
        <v>851472.16666666663</v>
      </c>
      <c r="I53" s="55"/>
    </row>
    <row r="54" spans="1:9" ht="13.5" thickBot="1">
      <c r="A54" s="17"/>
      <c r="B54" s="17"/>
      <c r="I54" s="56"/>
    </row>
    <row r="55" spans="1:9" ht="13.5" thickBot="1">
      <c r="A55" s="51" t="s">
        <v>66</v>
      </c>
      <c r="B55" s="52"/>
      <c r="C55" s="109">
        <f>C11+C42+C53</f>
        <v>3878798.726666667</v>
      </c>
      <c r="D55" s="109">
        <f>D11+D42+D53</f>
        <v>4185780.4566666665</v>
      </c>
      <c r="E55" s="109">
        <f>E11+E42+E53</f>
        <v>4161295.9066666667</v>
      </c>
      <c r="I55" s="15"/>
    </row>
    <row r="56" spans="1:9">
      <c r="A56" s="17"/>
      <c r="B56" s="17"/>
      <c r="I56" s="56"/>
    </row>
    <row r="57" spans="1:9">
      <c r="A57" s="57" t="s">
        <v>52</v>
      </c>
      <c r="B57" s="57"/>
      <c r="C57" s="58"/>
      <c r="D57" s="58"/>
      <c r="E57" s="58"/>
      <c r="I57" s="56"/>
    </row>
    <row r="58" spans="1:9">
      <c r="A58" s="59" t="s">
        <v>53</v>
      </c>
      <c r="B58" s="59"/>
      <c r="C58" s="58">
        <f>'[2]BRN Summ'!$J62</f>
        <v>0</v>
      </c>
      <c r="D58" s="58">
        <f>'[2]CAL Summ'!$J62</f>
        <v>0</v>
      </c>
      <c r="E58" s="58">
        <f>'[2]NA Summ'!$J62</f>
        <v>0</v>
      </c>
      <c r="I58" s="56"/>
    </row>
    <row r="59" spans="1:9">
      <c r="A59" s="59" t="s">
        <v>54</v>
      </c>
      <c r="B59" s="59"/>
      <c r="C59" s="58">
        <f>'[2]BRN Summ'!$J63</f>
        <v>5447002.3959462279</v>
      </c>
      <c r="D59" s="58">
        <f>'[2]CAL Summ'!$J63</f>
        <v>6745353.2014422277</v>
      </c>
      <c r="E59" s="58">
        <f>'[2]NA Summ'!$J63</f>
        <v>6706426.8651125086</v>
      </c>
      <c r="I59" s="56"/>
    </row>
    <row r="60" spans="1:9">
      <c r="A60" s="59" t="s">
        <v>55</v>
      </c>
      <c r="B60" s="59"/>
      <c r="C60" s="58">
        <f>'[2]BRN Summ'!$J64</f>
        <v>3805252</v>
      </c>
      <c r="D60" s="58">
        <f>'[2]CAL Summ'!$J64</f>
        <v>4590793</v>
      </c>
      <c r="E60" s="58">
        <f>'[2]NA Summ'!$J64</f>
        <v>4488989</v>
      </c>
      <c r="I60" s="55"/>
    </row>
    <row r="61" spans="1:9">
      <c r="A61" s="59"/>
      <c r="B61" s="59"/>
      <c r="C61" s="58"/>
      <c r="D61" s="58"/>
      <c r="E61" s="58"/>
      <c r="I61"/>
    </row>
    <row r="62" spans="1:9" ht="13.5" thickBot="1">
      <c r="A62" s="60" t="s">
        <v>56</v>
      </c>
      <c r="B62" s="60"/>
      <c r="C62" s="110">
        <f>SUM(C58:C61)</f>
        <v>9252254.395946227</v>
      </c>
      <c r="D62" s="110">
        <f>SUM(D58:D61)</f>
        <v>11336146.201442227</v>
      </c>
      <c r="E62" s="110">
        <f>SUM(E58:E61)</f>
        <v>11195415.86511251</v>
      </c>
      <c r="I62" s="15"/>
    </row>
    <row r="63" spans="1:9">
      <c r="I63" s="15"/>
    </row>
    <row r="64" spans="1:9" ht="13.5" thickBot="1">
      <c r="A64" s="15" t="s">
        <v>57</v>
      </c>
      <c r="B64" s="15"/>
      <c r="C64" s="111">
        <f>C62+C53+C42</f>
        <v>13131053.122612894</v>
      </c>
      <c r="D64" s="111">
        <f>D62+D53+D42</f>
        <v>15521926.658108894</v>
      </c>
      <c r="E64" s="111">
        <f>E62+E53+E42</f>
        <v>15356711.771779176</v>
      </c>
      <c r="I64"/>
    </row>
    <row r="65" spans="1:9" ht="13.5" thickTop="1">
      <c r="A65" s="15"/>
      <c r="B65" s="15"/>
      <c r="C65" s="44"/>
      <c r="I65"/>
    </row>
    <row r="66" spans="1:9">
      <c r="B66" s="31" t="s">
        <v>69</v>
      </c>
      <c r="C66" s="42">
        <f>'[2]BRN Summ'!$J68</f>
        <v>13131053.122612894</v>
      </c>
      <c r="D66" s="42">
        <f>'[2]CAL Summ'!$J68</f>
        <v>15521926.658108894</v>
      </c>
      <c r="E66" s="42">
        <f>'[2]NA Summ'!$J68</f>
        <v>15356711.771779176</v>
      </c>
      <c r="I66"/>
    </row>
    <row r="67" spans="1:9">
      <c r="B67" s="31" t="s">
        <v>77</v>
      </c>
      <c r="C67" s="112">
        <f>C64-C66</f>
        <v>0</v>
      </c>
      <c r="D67" s="112">
        <f>D64-D66</f>
        <v>0</v>
      </c>
      <c r="E67" s="112">
        <f>E64-E66</f>
        <v>0</v>
      </c>
      <c r="I67"/>
    </row>
    <row r="68" spans="1:9">
      <c r="I68"/>
    </row>
    <row r="69" spans="1:9">
      <c r="I69"/>
    </row>
    <row r="70" spans="1:9">
      <c r="I70"/>
    </row>
    <row r="71" spans="1:9">
      <c r="I71"/>
    </row>
    <row r="72" spans="1:9">
      <c r="I72"/>
    </row>
    <row r="73" spans="1:9">
      <c r="I73"/>
    </row>
    <row r="74" spans="1:9">
      <c r="I74"/>
    </row>
    <row r="75" spans="1:9">
      <c r="I75"/>
    </row>
    <row r="76" spans="1:9">
      <c r="I76"/>
    </row>
  </sheetData>
  <mergeCells count="1">
    <mergeCell ref="C7:E7"/>
  </mergeCells>
  <phoneticPr fontId="23" type="noConversion"/>
  <pageMargins left="0.65" right="0.35" top="0.75" bottom="0.5" header="0.25" footer="0.25"/>
  <pageSetup scale="64" orientation="landscape" r:id="rId1"/>
  <headerFooter alignWithMargins="0">
    <oddHeader>&amp;L&amp;12GENCO&amp;RCONFIDENTIAL</oddHeader>
    <oddFooter>&amp;L&amp;T, &amp;D&amp;C&amp;F&amp;RPage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BC64"/>
  <sheetViews>
    <sheetView showFormulas="1" topLeftCell="A55" zoomScale="75" zoomScaleNormal="75" workbookViewId="0">
      <selection activeCell="A33" sqref="A33"/>
    </sheetView>
  </sheetViews>
  <sheetFormatPr defaultColWidth="8.85546875" defaultRowHeight="12.75"/>
  <cols>
    <col min="1" max="1" width="41.140625" style="41" customWidth="1" collapsed="1"/>
    <col min="2" max="2" width="17.140625" style="41" customWidth="1" collapsed="1"/>
    <col min="3" max="5" width="14.7109375" style="42" customWidth="1" collapsed="1"/>
    <col min="6" max="6" width="2.7109375" style="42" customWidth="1" collapsed="1"/>
    <col min="7" max="7" width="10.28515625" style="42" bestFit="1" customWidth="1" collapsed="1"/>
    <col min="8" max="55" width="8.85546875" style="42" customWidth="1" collapsed="1"/>
    <col min="56" max="16384" width="8.85546875" style="41" collapsed="1"/>
  </cols>
  <sheetData>
    <row r="1" spans="1:55" s="15" customFormat="1">
      <c r="A1" s="34" t="s">
        <v>68</v>
      </c>
      <c r="B1" s="34"/>
      <c r="C1" s="34"/>
      <c r="D1" s="34"/>
      <c r="E1" s="34"/>
      <c r="F1" s="34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</row>
    <row r="2" spans="1:55" s="15" customFormat="1">
      <c r="A2" s="34" t="s">
        <v>19</v>
      </c>
      <c r="B2" s="34"/>
      <c r="C2" s="34"/>
      <c r="D2" s="34"/>
      <c r="E2" s="34"/>
      <c r="F2" s="34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</row>
    <row r="3" spans="1:55" s="15" customFormat="1">
      <c r="A3" s="36" t="s">
        <v>20</v>
      </c>
      <c r="B3" s="36"/>
      <c r="C3" s="36"/>
      <c r="D3" s="36"/>
      <c r="E3" s="36"/>
      <c r="F3" s="36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</row>
    <row r="4" spans="1:55" s="15" customFormat="1">
      <c r="A4" s="53">
        <v>36616</v>
      </c>
      <c r="B4" s="37"/>
      <c r="C4" s="37"/>
      <c r="D4" s="37"/>
      <c r="E4" s="37"/>
      <c r="F4" s="37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</row>
    <row r="5" spans="1:55" s="15" customFormat="1">
      <c r="A5" s="38"/>
      <c r="B5" s="38"/>
      <c r="C5" s="39"/>
      <c r="D5" s="39"/>
      <c r="E5" s="39"/>
      <c r="F5" s="39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</row>
    <row r="6" spans="1:55" s="15" customFormat="1">
      <c r="A6" s="40"/>
      <c r="B6" s="40"/>
      <c r="C6" s="39"/>
      <c r="D6" s="39"/>
      <c r="E6" s="39"/>
      <c r="F6" s="39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</row>
    <row r="7" spans="1:55" s="15" customFormat="1">
      <c r="A7" s="40"/>
      <c r="B7" s="40"/>
      <c r="C7" s="124" t="s">
        <v>64</v>
      </c>
      <c r="D7" s="124"/>
      <c r="E7" s="124"/>
      <c r="F7" s="4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</row>
    <row r="8" spans="1:55">
      <c r="C8" s="54" t="s">
        <v>14</v>
      </c>
      <c r="D8" s="54" t="s">
        <v>6</v>
      </c>
      <c r="E8" s="54" t="s">
        <v>7</v>
      </c>
      <c r="F8" s="11"/>
    </row>
    <row r="9" spans="1:55" s="12" customFormat="1">
      <c r="C9" s="30" t="str">
        <f>"Source:  "&amp;"00 O&amp;M analysis - 0001.xls"</f>
        <v>Source:  00 O&amp;M analysis - 0001.xls</v>
      </c>
      <c r="D9" s="13"/>
      <c r="E9" s="13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</row>
    <row r="11" spans="1:55" ht="13.5" thickBot="1">
      <c r="A11" s="15" t="s">
        <v>18</v>
      </c>
      <c r="B11" s="15"/>
      <c r="C11" s="43">
        <f>'[1]Gl Summ'!$J11</f>
        <v>845041</v>
      </c>
      <c r="D11" s="43">
        <f>'[1]WH Summ'!$J11</f>
        <v>921914</v>
      </c>
      <c r="E11" s="43">
        <f>'[1]WC Summ'!$J11</f>
        <v>858480</v>
      </c>
    </row>
    <row r="13" spans="1:55">
      <c r="A13" s="15" t="s">
        <v>21</v>
      </c>
      <c r="B13" s="28" t="s">
        <v>61</v>
      </c>
    </row>
    <row r="14" spans="1:55">
      <c r="A14" s="16" t="s">
        <v>22</v>
      </c>
      <c r="B14" s="16"/>
    </row>
    <row r="15" spans="1:55">
      <c r="A15" s="17" t="s">
        <v>70</v>
      </c>
      <c r="B15" s="49" t="s">
        <v>62</v>
      </c>
      <c r="C15" s="42">
        <f>'[1]Gl Summ'!$J21</f>
        <v>19723</v>
      </c>
      <c r="D15" s="42">
        <f>'[1]WH Summ'!$J21</f>
        <v>19745</v>
      </c>
      <c r="E15" s="42">
        <f>'[1]WC Summ'!$J21</f>
        <v>19735</v>
      </c>
    </row>
    <row r="16" spans="1:55">
      <c r="A16" s="17" t="s">
        <v>24</v>
      </c>
      <c r="B16" s="49" t="s">
        <v>89</v>
      </c>
      <c r="C16" s="42">
        <f>'[1]Gl Summ'!$J20</f>
        <v>0</v>
      </c>
      <c r="D16" s="42">
        <f>'[1]WH Summ'!$J20</f>
        <v>0</v>
      </c>
      <c r="E16" s="42">
        <f>'[1]WC Summ'!$J20</f>
        <v>0</v>
      </c>
    </row>
    <row r="17" spans="1:5">
      <c r="A17" s="17" t="s">
        <v>25</v>
      </c>
      <c r="B17" s="49" t="s">
        <v>62</v>
      </c>
      <c r="C17" s="42">
        <f>'[1]Gl Summ'!$J23</f>
        <v>0</v>
      </c>
      <c r="D17" s="42">
        <f>'[1]WH Summ'!$J23</f>
        <v>0</v>
      </c>
      <c r="E17" s="42">
        <f>'[1]WC Summ'!$J23</f>
        <v>0</v>
      </c>
    </row>
    <row r="18" spans="1:5">
      <c r="A18" s="17" t="s">
        <v>26</v>
      </c>
      <c r="B18" s="49" t="s">
        <v>89</v>
      </c>
      <c r="C18" s="42">
        <f>'[1]Gl Summ'!$J24</f>
        <v>79695</v>
      </c>
      <c r="D18" s="42">
        <f>'[1]WH Summ'!$J24</f>
        <v>106260</v>
      </c>
      <c r="E18" s="42">
        <f>'[1]WC Summ'!$J24</f>
        <v>0</v>
      </c>
    </row>
    <row r="19" spans="1:5">
      <c r="A19" s="17" t="s">
        <v>27</v>
      </c>
      <c r="B19" s="49" t="s">
        <v>62</v>
      </c>
      <c r="C19" s="42">
        <f>'[1]Gl Summ'!$J25</f>
        <v>0</v>
      </c>
      <c r="D19" s="42">
        <f>'[1]WH Summ'!$J25</f>
        <v>0</v>
      </c>
      <c r="E19" s="42">
        <f>'[1]WC Summ'!$J25</f>
        <v>0</v>
      </c>
    </row>
    <row r="20" spans="1:5">
      <c r="A20" s="17" t="s">
        <v>28</v>
      </c>
      <c r="B20" s="49" t="s">
        <v>62</v>
      </c>
      <c r="C20" s="42">
        <f>'[1]Gl Summ'!$J26</f>
        <v>0</v>
      </c>
      <c r="D20" s="42">
        <f>'[1]WH Summ'!$J26</f>
        <v>0</v>
      </c>
      <c r="E20" s="42">
        <f>'[1]WC Summ'!$J26</f>
        <v>0</v>
      </c>
    </row>
    <row r="21" spans="1:5">
      <c r="A21" s="17" t="s">
        <v>29</v>
      </c>
      <c r="B21" s="49" t="s">
        <v>62</v>
      </c>
      <c r="C21" s="42">
        <f>'[1]Gl Summ'!$J28</f>
        <v>2246</v>
      </c>
      <c r="D21" s="42">
        <f>'[1]WH Summ'!$J28</f>
        <v>2246</v>
      </c>
      <c r="E21" s="42">
        <f>'[1]WC Summ'!$J28</f>
        <v>2246</v>
      </c>
    </row>
    <row r="22" spans="1:5">
      <c r="A22" s="17" t="s">
        <v>30</v>
      </c>
      <c r="B22" s="49" t="s">
        <v>62</v>
      </c>
      <c r="C22" s="42">
        <f>'[1]Gl Summ'!$J29</f>
        <v>11929</v>
      </c>
      <c r="D22" s="42">
        <f>'[1]WH Summ'!$J29</f>
        <v>11929</v>
      </c>
      <c r="E22" s="42">
        <f>'[1]WC Summ'!$J29</f>
        <v>11929</v>
      </c>
    </row>
    <row r="23" spans="1:5">
      <c r="A23" s="17" t="s">
        <v>31</v>
      </c>
      <c r="B23" s="49" t="s">
        <v>62</v>
      </c>
      <c r="C23" s="42">
        <f>'[1]Gl Summ'!$J31</f>
        <v>4667</v>
      </c>
      <c r="D23" s="42">
        <f>'[1]WH Summ'!$J31</f>
        <v>4667</v>
      </c>
      <c r="E23" s="42">
        <f>'[1]WC Summ'!$J31</f>
        <v>4667</v>
      </c>
    </row>
    <row r="24" spans="1:5">
      <c r="A24" s="17" t="s">
        <v>32</v>
      </c>
      <c r="B24" s="49" t="s">
        <v>62</v>
      </c>
      <c r="C24" s="42">
        <f>'[1]Gl Summ'!$J32</f>
        <v>9654</v>
      </c>
      <c r="D24" s="42">
        <f>'[1]WH Summ'!$J32</f>
        <v>9654</v>
      </c>
      <c r="E24" s="42">
        <f>'[1]WC Summ'!$J32</f>
        <v>9654</v>
      </c>
    </row>
    <row r="25" spans="1:5">
      <c r="A25" s="17" t="s">
        <v>33</v>
      </c>
      <c r="B25" s="49" t="s">
        <v>62</v>
      </c>
      <c r="C25" s="42">
        <f>'[1]Gl Summ'!$J33</f>
        <v>118140</v>
      </c>
      <c r="D25" s="42">
        <f>'[1]WH Summ'!$J33</f>
        <v>118140</v>
      </c>
      <c r="E25" s="42">
        <f>'[1]WC Summ'!$J33</f>
        <v>118140</v>
      </c>
    </row>
    <row r="26" spans="1:5">
      <c r="A26" s="17" t="s">
        <v>34</v>
      </c>
      <c r="B26" s="49" t="s">
        <v>62</v>
      </c>
      <c r="C26" s="42">
        <f>'[1]Gl Summ'!$J34</f>
        <v>444047</v>
      </c>
      <c r="D26" s="42">
        <f>'[1]WH Summ'!$J34</f>
        <v>589750</v>
      </c>
      <c r="E26" s="42">
        <f>'[1]WC Summ'!$J34</f>
        <v>458186</v>
      </c>
    </row>
    <row r="27" spans="1:5">
      <c r="A27" s="17" t="s">
        <v>35</v>
      </c>
      <c r="B27" s="49" t="s">
        <v>62</v>
      </c>
      <c r="C27" s="42">
        <f>'[1]Gl Summ'!$J35</f>
        <v>11000</v>
      </c>
      <c r="D27" s="42">
        <f>'[1]WH Summ'!$J35</f>
        <v>15550</v>
      </c>
      <c r="E27" s="42">
        <f>'[1]WC Summ'!$J35</f>
        <v>11000</v>
      </c>
    </row>
    <row r="28" spans="1:5">
      <c r="A28" s="17" t="s">
        <v>36</v>
      </c>
      <c r="B28" s="49" t="s">
        <v>62</v>
      </c>
      <c r="C28" s="42">
        <f>'[1]Gl Summ'!$J36</f>
        <v>92729</v>
      </c>
      <c r="D28" s="42">
        <f>'[1]WH Summ'!$J36</f>
        <v>101885</v>
      </c>
      <c r="E28" s="42">
        <f>'[1]WC Summ'!$J36</f>
        <v>198779</v>
      </c>
    </row>
    <row r="29" spans="1:5">
      <c r="A29" s="17" t="s">
        <v>37</v>
      </c>
      <c r="B29" s="49" t="s">
        <v>62</v>
      </c>
      <c r="C29" s="42">
        <f>'[1]Gl Summ'!$J38</f>
        <v>438</v>
      </c>
      <c r="D29" s="42">
        <f>'[1]WH Summ'!$J38</f>
        <v>438</v>
      </c>
      <c r="E29" s="42">
        <f>'[1]WC Summ'!$J38</f>
        <v>438</v>
      </c>
    </row>
    <row r="30" spans="1:5">
      <c r="A30" s="17" t="s">
        <v>38</v>
      </c>
      <c r="B30" s="49" t="s">
        <v>89</v>
      </c>
      <c r="C30" s="42">
        <f>'[1]Gl Summ'!$J39</f>
        <v>139125</v>
      </c>
      <c r="D30" s="42">
        <f>'[1]WH Summ'!$J39</f>
        <v>154000</v>
      </c>
      <c r="E30" s="42">
        <f>'[1]WC Summ'!$J39</f>
        <v>308000</v>
      </c>
    </row>
    <row r="31" spans="1:5">
      <c r="A31" s="17" t="s">
        <v>39</v>
      </c>
      <c r="B31" s="49" t="s">
        <v>89</v>
      </c>
      <c r="C31" s="42">
        <f>'[1]Gl Summ'!$J40</f>
        <v>0</v>
      </c>
      <c r="D31" s="42">
        <f>'[1]WH Summ'!$J40</f>
        <v>0</v>
      </c>
      <c r="E31" s="42">
        <f>'[1]WC Summ'!$J40</f>
        <v>0</v>
      </c>
    </row>
    <row r="32" spans="1:5">
      <c r="A32" s="17" t="s">
        <v>40</v>
      </c>
      <c r="B32" s="49" t="s">
        <v>62</v>
      </c>
      <c r="C32" s="42">
        <f>'[1]Gl Summ'!$J41</f>
        <v>10208</v>
      </c>
      <c r="D32" s="42">
        <f>'[1]WH Summ'!$J41</f>
        <v>10207</v>
      </c>
      <c r="E32" s="42">
        <f>'[1]WC Summ'!$J41</f>
        <v>10208</v>
      </c>
    </row>
    <row r="33" spans="1:6">
      <c r="A33" s="18" t="s">
        <v>41</v>
      </c>
      <c r="B33" s="18"/>
      <c r="C33" s="113">
        <f>SUM(C15:C32)</f>
        <v>943601</v>
      </c>
      <c r="D33" s="113">
        <f>SUM(D15:D32)</f>
        <v>1144471</v>
      </c>
      <c r="E33" s="113">
        <f>SUM(E15:E32)</f>
        <v>1152982</v>
      </c>
    </row>
    <row r="34" spans="1:6">
      <c r="A34" s="18"/>
      <c r="B34" s="18"/>
      <c r="C34" s="44"/>
      <c r="D34" s="44"/>
      <c r="E34" s="44"/>
    </row>
    <row r="35" spans="1:6">
      <c r="A35" s="16" t="s">
        <v>42</v>
      </c>
      <c r="B35" s="16"/>
      <c r="C35" s="44">
        <f>'[1]Gl Summ'!$J45</f>
        <v>200000</v>
      </c>
      <c r="D35" s="44">
        <f>'[1]WH Summ'!$J45</f>
        <v>200000</v>
      </c>
      <c r="E35" s="44">
        <f>'[1]WC Summ'!$J45</f>
        <v>200000</v>
      </c>
    </row>
    <row r="36" spans="1:6">
      <c r="A36" s="16"/>
      <c r="B36" s="16"/>
      <c r="C36" s="44"/>
      <c r="D36" s="44"/>
      <c r="E36" s="44"/>
    </row>
    <row r="37" spans="1:6">
      <c r="A37" s="16" t="s">
        <v>43</v>
      </c>
      <c r="B37" s="16"/>
      <c r="C37" s="44">
        <f>'[1]Gl Summ'!$J47</f>
        <v>600000</v>
      </c>
      <c r="D37" s="44">
        <f>'[1]WH Summ'!$J47</f>
        <v>600000</v>
      </c>
      <c r="E37" s="44">
        <f>'[1]WC Summ'!$J47</f>
        <v>600000</v>
      </c>
    </row>
    <row r="38" spans="1:6">
      <c r="A38" s="16"/>
      <c r="B38" s="16"/>
    </row>
    <row r="39" spans="1:6">
      <c r="A39" s="18" t="s">
        <v>44</v>
      </c>
      <c r="B39" s="18"/>
      <c r="C39" s="114">
        <f>SUM(C33:C37)</f>
        <v>1743601</v>
      </c>
      <c r="D39" s="114">
        <f>SUM(D33:D37)</f>
        <v>1944471</v>
      </c>
      <c r="E39" s="114">
        <f>SUM(E33:E37)</f>
        <v>1952982</v>
      </c>
    </row>
    <row r="40" spans="1:6">
      <c r="A40" s="15"/>
      <c r="B40" s="15"/>
    </row>
    <row r="41" spans="1:6">
      <c r="A41" s="15" t="s">
        <v>45</v>
      </c>
      <c r="B41" s="15"/>
    </row>
    <row r="42" spans="1:6">
      <c r="A42" s="17" t="s">
        <v>13</v>
      </c>
      <c r="B42" s="50" t="s">
        <v>63</v>
      </c>
      <c r="C42" s="44">
        <f>'[1]Gl Summ'!$J52</f>
        <v>120686.5</v>
      </c>
      <c r="D42" s="44">
        <f>'[1]WH Summ'!$J52</f>
        <v>111362.83333333331</v>
      </c>
      <c r="E42" s="44">
        <f>'[1]WC Summ'!$J52</f>
        <v>155602.5</v>
      </c>
      <c r="F42" s="44"/>
    </row>
    <row r="43" spans="1:6">
      <c r="A43" s="17" t="s">
        <v>46</v>
      </c>
      <c r="B43" s="29"/>
      <c r="C43" s="44">
        <f>'[1]Gl Summ'!$J53</f>
        <v>92225</v>
      </c>
      <c r="D43" s="44">
        <f>'[1]WH Summ'!$J53</f>
        <v>101637</v>
      </c>
      <c r="E43" s="44">
        <f>'[1]WC Summ'!$J53</f>
        <v>333700</v>
      </c>
      <c r="F43" s="44"/>
    </row>
    <row r="44" spans="1:6">
      <c r="A44" s="17" t="s">
        <v>36</v>
      </c>
      <c r="B44" s="50" t="s">
        <v>63</v>
      </c>
      <c r="C44" s="44">
        <v>0</v>
      </c>
      <c r="D44" s="44">
        <v>0</v>
      </c>
      <c r="E44" s="44">
        <v>0</v>
      </c>
      <c r="F44" s="44"/>
    </row>
    <row r="45" spans="1:6">
      <c r="A45" s="17" t="s">
        <v>47</v>
      </c>
      <c r="B45" s="50" t="s">
        <v>63</v>
      </c>
      <c r="C45" s="44">
        <f>'[1]Gl Summ'!$J54</f>
        <v>49268.333333333336</v>
      </c>
      <c r="D45" s="44">
        <f>'[1]WH Summ'!$J54</f>
        <v>49268.333333333336</v>
      </c>
      <c r="E45" s="44">
        <f>'[1]WC Summ'!$J54</f>
        <v>60083.333333333343</v>
      </c>
      <c r="F45" s="44"/>
    </row>
    <row r="46" spans="1:6">
      <c r="A46" s="17" t="s">
        <v>48</v>
      </c>
      <c r="B46" s="50" t="s">
        <v>63</v>
      </c>
      <c r="C46" s="44">
        <f>'[1]Gl Summ'!$J55</f>
        <v>18025</v>
      </c>
      <c r="D46" s="44">
        <f>'[1]WH Summ'!$J55</f>
        <v>18025</v>
      </c>
      <c r="E46" s="44">
        <f>'[1]WC Summ'!$J55</f>
        <v>18025</v>
      </c>
      <c r="F46" s="44"/>
    </row>
    <row r="47" spans="1:6">
      <c r="A47" s="17" t="s">
        <v>49</v>
      </c>
      <c r="B47" s="50" t="s">
        <v>63</v>
      </c>
      <c r="C47" s="44">
        <f>'[1]Gl Summ'!$J56</f>
        <v>0</v>
      </c>
      <c r="D47" s="44">
        <f>'[1]WH Summ'!$J56</f>
        <v>0</v>
      </c>
      <c r="E47" s="44">
        <f>'[1]WC Summ'!$J56</f>
        <v>0</v>
      </c>
      <c r="F47" s="44"/>
    </row>
    <row r="48" spans="1:6">
      <c r="A48" s="17" t="s">
        <v>50</v>
      </c>
      <c r="B48" s="50" t="s">
        <v>63</v>
      </c>
      <c r="C48" s="44">
        <f>'[1]Gl Summ'!$J57</f>
        <v>0</v>
      </c>
      <c r="D48" s="44">
        <f>'[1]WH Summ'!$J57</f>
        <v>0</v>
      </c>
      <c r="E48" s="44">
        <f>'[1]WC Summ'!$J57</f>
        <v>0</v>
      </c>
      <c r="F48" s="44"/>
    </row>
    <row r="49" spans="1:5">
      <c r="A49" s="17"/>
      <c r="B49" s="17"/>
    </row>
    <row r="50" spans="1:5">
      <c r="A50" s="18" t="s">
        <v>51</v>
      </c>
      <c r="B50" s="18"/>
      <c r="C50" s="115">
        <f>SUM(C42:C48)</f>
        <v>280204.83333333331</v>
      </c>
      <c r="D50" s="115">
        <f>SUM(D42:D48)</f>
        <v>280293.16666666663</v>
      </c>
      <c r="E50" s="115">
        <f>SUM(E42:E48)</f>
        <v>567410.83333333337</v>
      </c>
    </row>
    <row r="51" spans="1:5" ht="13.5" thickBot="1">
      <c r="A51" s="17"/>
      <c r="B51" s="17"/>
    </row>
    <row r="52" spans="1:5" ht="13.5" thickBot="1">
      <c r="A52" s="51" t="s">
        <v>66</v>
      </c>
      <c r="B52" s="52"/>
      <c r="C52" s="116">
        <f>C11+C39+C50</f>
        <v>2868846.8333333335</v>
      </c>
      <c r="D52" s="116">
        <f>D11+D39+D50</f>
        <v>3146678.1666666665</v>
      </c>
      <c r="E52" s="116">
        <f>E11+E39+E50</f>
        <v>3378872.8333333335</v>
      </c>
    </row>
    <row r="53" spans="1:5">
      <c r="A53" s="17"/>
      <c r="B53" s="17"/>
    </row>
    <row r="54" spans="1:5">
      <c r="A54" s="57" t="s">
        <v>52</v>
      </c>
      <c r="B54" s="57"/>
      <c r="C54" s="58"/>
      <c r="D54" s="58"/>
      <c r="E54" s="58"/>
    </row>
    <row r="55" spans="1:5">
      <c r="A55" s="59" t="s">
        <v>53</v>
      </c>
      <c r="B55" s="59"/>
      <c r="C55" s="58">
        <f>'[1]Gl Summ'!$J62</f>
        <v>0</v>
      </c>
      <c r="D55" s="58">
        <f>'[1]WH Summ'!$J62</f>
        <v>0</v>
      </c>
      <c r="E55" s="58">
        <f>'[1]WC Summ'!$J62</f>
        <v>0</v>
      </c>
    </row>
    <row r="56" spans="1:5">
      <c r="A56" s="59" t="s">
        <v>54</v>
      </c>
      <c r="B56" s="59"/>
      <c r="C56" s="58">
        <f>'[1]Gl Summ'!$J63</f>
        <v>5491946</v>
      </c>
      <c r="D56" s="58">
        <f>'[1]WH Summ'!$J63</f>
        <v>6096180</v>
      </c>
      <c r="E56" s="58">
        <f>'[1]WC Summ'!$J63</f>
        <v>9322568</v>
      </c>
    </row>
    <row r="57" spans="1:5">
      <c r="A57" s="59" t="s">
        <v>55</v>
      </c>
      <c r="B57" s="59"/>
      <c r="C57" s="58">
        <f>'[1]Gl Summ'!$J64</f>
        <v>2448114</v>
      </c>
      <c r="D57" s="58">
        <f>'[1]WH Summ'!$J64</f>
        <v>2676594</v>
      </c>
      <c r="E57" s="58">
        <f>'[1]WC Summ'!$J64</f>
        <v>4015032</v>
      </c>
    </row>
    <row r="58" spans="1:5">
      <c r="A58" s="59"/>
      <c r="B58" s="59"/>
      <c r="C58" s="58"/>
      <c r="D58" s="58"/>
      <c r="E58" s="58">
        <v>0</v>
      </c>
    </row>
    <row r="59" spans="1:5" ht="13.5" thickBot="1">
      <c r="A59" s="60" t="s">
        <v>56</v>
      </c>
      <c r="B59" s="60"/>
      <c r="C59" s="117">
        <f>SUM(C55:C58)</f>
        <v>7940060</v>
      </c>
      <c r="D59" s="117">
        <f>SUM(D55:D58)</f>
        <v>8772774</v>
      </c>
      <c r="E59" s="117">
        <f>SUM(E55:E58)</f>
        <v>13337600</v>
      </c>
    </row>
    <row r="61" spans="1:5" ht="13.5" thickBot="1">
      <c r="A61" s="15" t="s">
        <v>57</v>
      </c>
      <c r="B61" s="15"/>
      <c r="C61" s="118">
        <f>C11+C59+C50+C39</f>
        <v>10808906.833333334</v>
      </c>
      <c r="D61" s="118">
        <f>D11+D59+D50+D39</f>
        <v>11919452.166666666</v>
      </c>
      <c r="E61" s="118">
        <f>E11+E59+E50+E39</f>
        <v>16716472.833333334</v>
      </c>
    </row>
    <row r="62" spans="1:5" ht="13.5" thickTop="1">
      <c r="A62" s="15"/>
      <c r="B62" s="15"/>
      <c r="C62" s="44"/>
    </row>
    <row r="63" spans="1:5">
      <c r="B63" s="31" t="s">
        <v>69</v>
      </c>
      <c r="C63" s="42">
        <f>'[1]Gl Summ'!$J68</f>
        <v>10808906.833333334</v>
      </c>
      <c r="D63" s="42">
        <f>'[1]WH Summ'!$J68</f>
        <v>11919452.166666666</v>
      </c>
      <c r="E63" s="42">
        <f>'[1]WC Summ'!$J68</f>
        <v>16716472.833333334</v>
      </c>
    </row>
    <row r="64" spans="1:5">
      <c r="B64" s="31" t="s">
        <v>77</v>
      </c>
      <c r="C64" s="119">
        <f>C61-C63</f>
        <v>0</v>
      </c>
      <c r="D64" s="119">
        <f>D61-D63</f>
        <v>0</v>
      </c>
      <c r="E64" s="119">
        <f>E61-E63</f>
        <v>0</v>
      </c>
    </row>
  </sheetData>
  <mergeCells count="1">
    <mergeCell ref="C7:E7"/>
  </mergeCells>
  <phoneticPr fontId="23" type="noConversion"/>
  <pageMargins left="0.65" right="0.35" top="0.75" bottom="0.5" header="0.25" footer="0.25"/>
  <pageSetup scale="66" orientation="landscape" verticalDpi="300" r:id="rId1"/>
  <headerFooter alignWithMargins="0">
    <oddHeader>&amp;L&amp;12GENCO&amp;RCONFIDENTIAL</oddHeader>
    <oddFooter>&amp;L&amp;T, &amp;D&amp;C&amp;F&amp;RPage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Assumptions</vt:lpstr>
      <vt:lpstr>99 Acct Sumry</vt:lpstr>
      <vt:lpstr>00 Acct Sumry</vt:lpstr>
      <vt:lpstr>'00 Acct Sumry'!Print_Area</vt:lpstr>
      <vt:lpstr>'99 Acct Sumry'!Print_Area</vt:lpstr>
      <vt:lpstr>Assumptions!Print_Area</vt:lpstr>
    </vt:vector>
  </TitlesOfParts>
  <Company>ect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ect</dc:creator>
  <cp:lastModifiedBy>wsdou</cp:lastModifiedBy>
  <cp:lastPrinted>2000-07-17T00:25:31Z</cp:lastPrinted>
  <dcterms:created xsi:type="dcterms:W3CDTF">1999-04-02T01:38:38Z</dcterms:created>
  <dcterms:modified xsi:type="dcterms:W3CDTF">2016-01-05T02:49:18Z</dcterms:modified>
</cp:coreProperties>
</file>