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360" yWindow="60" windowWidth="11340" windowHeight="6030"/>
  </bookViews>
  <sheets>
    <sheet name="Dec Data" sheetId="7" r:id="rId1"/>
    <sheet name="Oct DA" sheetId="4" r:id="rId2"/>
  </sheets>
  <definedNames>
    <definedName name="_xlnm.Print_Area" localSheetId="0">'Dec Data'!$A$1:$W$49</definedName>
    <definedName name="_xlnm.Print_Area" localSheetId="1">'Oct DA'!$A$1:$Y$47</definedName>
  </definedNames>
  <calcPr calcId="152511"/>
</workbook>
</file>

<file path=xl/calcChain.xml><?xml version="1.0" encoding="utf-8"?>
<calcChain xmlns="http://schemas.openxmlformats.org/spreadsheetml/2006/main">
  <c r="P7" i="7" l="1"/>
  <c r="R7" i="7"/>
  <c r="A8" i="7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D8" i="7"/>
  <c r="F8" i="7"/>
  <c r="H8" i="7"/>
  <c r="P8" i="7"/>
  <c r="R8" i="7"/>
  <c r="S8" i="7" s="1"/>
  <c r="D9" i="7"/>
  <c r="F9" i="7"/>
  <c r="H9" i="7"/>
  <c r="P9" i="7"/>
  <c r="R9" i="7"/>
  <c r="D10" i="7"/>
  <c r="F10" i="7"/>
  <c r="H10" i="7"/>
  <c r="P10" i="7"/>
  <c r="P48" i="7" s="1"/>
  <c r="R10" i="7"/>
  <c r="D11" i="7"/>
  <c r="F11" i="7"/>
  <c r="H11" i="7"/>
  <c r="P11" i="7"/>
  <c r="R11" i="7"/>
  <c r="D12" i="7"/>
  <c r="F12" i="7"/>
  <c r="H12" i="7"/>
  <c r="P12" i="7"/>
  <c r="R12" i="7"/>
  <c r="C48" i="7"/>
  <c r="D48" i="7"/>
  <c r="E48" i="7"/>
  <c r="F48" i="7"/>
  <c r="G48" i="7"/>
  <c r="H48" i="7"/>
  <c r="I48" i="7"/>
  <c r="J48" i="7"/>
  <c r="L48" i="7"/>
  <c r="N48" i="7"/>
  <c r="N7" i="4"/>
  <c r="R7" i="4"/>
  <c r="V7" i="4"/>
  <c r="D8" i="4"/>
  <c r="F8" i="4"/>
  <c r="H8" i="4"/>
  <c r="J8" i="4"/>
  <c r="N8" i="4"/>
  <c r="R8" i="4"/>
  <c r="V8" i="4"/>
  <c r="D9" i="4"/>
  <c r="F9" i="4"/>
  <c r="F41" i="4" s="1"/>
  <c r="H9" i="4"/>
  <c r="J9" i="4"/>
  <c r="N9" i="4"/>
  <c r="R9" i="4"/>
  <c r="V9" i="4"/>
  <c r="A10" i="4"/>
  <c r="D10" i="4"/>
  <c r="F10" i="4"/>
  <c r="H10" i="4"/>
  <c r="J10" i="4"/>
  <c r="N10" i="4"/>
  <c r="R10" i="4"/>
  <c r="V10" i="4"/>
  <c r="A11" i="4"/>
  <c r="D11" i="4"/>
  <c r="F11" i="4"/>
  <c r="H11" i="4"/>
  <c r="J11" i="4"/>
  <c r="N11" i="4"/>
  <c r="R11" i="4"/>
  <c r="V11" i="4"/>
  <c r="A12" i="4"/>
  <c r="D12" i="4"/>
  <c r="F12" i="4"/>
  <c r="H12" i="4"/>
  <c r="J12" i="4"/>
  <c r="N12" i="4"/>
  <c r="R12" i="4"/>
  <c r="V12" i="4"/>
  <c r="A13" i="4"/>
  <c r="D13" i="4"/>
  <c r="F13" i="4"/>
  <c r="H13" i="4"/>
  <c r="J13" i="4"/>
  <c r="N13" i="4"/>
  <c r="R13" i="4"/>
  <c r="V13" i="4"/>
  <c r="A14" i="4"/>
  <c r="D14" i="4"/>
  <c r="F14" i="4"/>
  <c r="H14" i="4"/>
  <c r="J14" i="4"/>
  <c r="N14" i="4"/>
  <c r="R14" i="4"/>
  <c r="V14" i="4"/>
  <c r="A15" i="4"/>
  <c r="D15" i="4"/>
  <c r="F15" i="4"/>
  <c r="H15" i="4"/>
  <c r="J15" i="4"/>
  <c r="N15" i="4"/>
  <c r="R15" i="4"/>
  <c r="V15" i="4"/>
  <c r="A16" i="4"/>
  <c r="D16" i="4"/>
  <c r="F16" i="4"/>
  <c r="F42" i="4" s="1"/>
  <c r="H16" i="4"/>
  <c r="J16" i="4"/>
  <c r="J42" i="4" s="1"/>
  <c r="N16" i="4"/>
  <c r="R16" i="4"/>
  <c r="V16" i="4"/>
  <c r="A17" i="4"/>
  <c r="D17" i="4"/>
  <c r="F17" i="4"/>
  <c r="H17" i="4"/>
  <c r="J17" i="4"/>
  <c r="N17" i="4"/>
  <c r="R17" i="4"/>
  <c r="V17" i="4"/>
  <c r="A18" i="4"/>
  <c r="D18" i="4"/>
  <c r="F18" i="4"/>
  <c r="H18" i="4"/>
  <c r="J18" i="4"/>
  <c r="N18" i="4"/>
  <c r="R18" i="4"/>
  <c r="V18" i="4"/>
  <c r="A19" i="4"/>
  <c r="D19" i="4"/>
  <c r="F19" i="4"/>
  <c r="H19" i="4"/>
  <c r="J19" i="4"/>
  <c r="N19" i="4"/>
  <c r="R19" i="4"/>
  <c r="V19" i="4"/>
  <c r="A20" i="4"/>
  <c r="D20" i="4"/>
  <c r="F20" i="4"/>
  <c r="H20" i="4"/>
  <c r="J20" i="4"/>
  <c r="N20" i="4"/>
  <c r="R20" i="4"/>
  <c r="V20" i="4"/>
  <c r="A21" i="4"/>
  <c r="D21" i="4"/>
  <c r="F21" i="4"/>
  <c r="H21" i="4"/>
  <c r="J21" i="4"/>
  <c r="N21" i="4"/>
  <c r="R21" i="4"/>
  <c r="V21" i="4"/>
  <c r="A22" i="4"/>
  <c r="D22" i="4"/>
  <c r="F22" i="4"/>
  <c r="H22" i="4"/>
  <c r="J22" i="4"/>
  <c r="N22" i="4"/>
  <c r="R22" i="4"/>
  <c r="V22" i="4"/>
  <c r="A23" i="4"/>
  <c r="D23" i="4"/>
  <c r="F23" i="4"/>
  <c r="F43" i="4" s="1"/>
  <c r="H23" i="4"/>
  <c r="J23" i="4"/>
  <c r="N23" i="4"/>
  <c r="N43" i="4" s="1"/>
  <c r="R23" i="4"/>
  <c r="V23" i="4"/>
  <c r="A24" i="4"/>
  <c r="D24" i="4"/>
  <c r="F24" i="4"/>
  <c r="H24" i="4"/>
  <c r="J24" i="4"/>
  <c r="N24" i="4"/>
  <c r="R24" i="4"/>
  <c r="V24" i="4"/>
  <c r="A25" i="4"/>
  <c r="D25" i="4"/>
  <c r="D43" i="4" s="1"/>
  <c r="F25" i="4"/>
  <c r="H25" i="4"/>
  <c r="J25" i="4"/>
  <c r="N25" i="4"/>
  <c r="R25" i="4"/>
  <c r="V25" i="4"/>
  <c r="A26" i="4"/>
  <c r="D26" i="4"/>
  <c r="F26" i="4"/>
  <c r="H26" i="4"/>
  <c r="J26" i="4"/>
  <c r="N26" i="4"/>
  <c r="R26" i="4"/>
  <c r="V26" i="4"/>
  <c r="A27" i="4"/>
  <c r="D27" i="4"/>
  <c r="F27" i="4"/>
  <c r="H27" i="4"/>
  <c r="J27" i="4"/>
  <c r="N27" i="4"/>
  <c r="R27" i="4"/>
  <c r="V27" i="4"/>
  <c r="A28" i="4"/>
  <c r="D28" i="4"/>
  <c r="D46" i="4" s="1"/>
  <c r="F28" i="4"/>
  <c r="H28" i="4"/>
  <c r="J28" i="4"/>
  <c r="N28" i="4"/>
  <c r="R28" i="4"/>
  <c r="V28" i="4"/>
  <c r="A29" i="4"/>
  <c r="D29" i="4"/>
  <c r="F29" i="4"/>
  <c r="H29" i="4"/>
  <c r="J29" i="4"/>
  <c r="N29" i="4"/>
  <c r="R29" i="4"/>
  <c r="V29" i="4"/>
  <c r="A30" i="4"/>
  <c r="D30" i="4"/>
  <c r="F30" i="4"/>
  <c r="F44" i="4" s="1"/>
  <c r="H30" i="4"/>
  <c r="J30" i="4"/>
  <c r="J44" i="4" s="1"/>
  <c r="N30" i="4"/>
  <c r="N46" i="4" s="1"/>
  <c r="R30" i="4"/>
  <c r="V30" i="4"/>
  <c r="A31" i="4"/>
  <c r="D31" i="4"/>
  <c r="F31" i="4"/>
  <c r="H31" i="4"/>
  <c r="J31" i="4"/>
  <c r="N31" i="4"/>
  <c r="R31" i="4"/>
  <c r="V31" i="4"/>
  <c r="A32" i="4"/>
  <c r="D32" i="4"/>
  <c r="F32" i="4"/>
  <c r="H32" i="4"/>
  <c r="J32" i="4"/>
  <c r="N32" i="4"/>
  <c r="R32" i="4"/>
  <c r="T33" i="4" s="1"/>
  <c r="V32" i="4"/>
  <c r="A33" i="4"/>
  <c r="D33" i="4"/>
  <c r="F33" i="4"/>
  <c r="H33" i="4"/>
  <c r="N33" i="4"/>
  <c r="P36" i="4" s="1"/>
  <c r="P33" i="4"/>
  <c r="R33" i="4"/>
  <c r="T35" i="4" s="1"/>
  <c r="V33" i="4"/>
  <c r="X34" i="4" s="1"/>
  <c r="X33" i="4"/>
  <c r="A34" i="4"/>
  <c r="A35" i="4" s="1"/>
  <c r="A36" i="4" s="1"/>
  <c r="A37" i="4" s="1"/>
  <c r="A38" i="4" s="1"/>
  <c r="A39" i="4" s="1"/>
  <c r="D34" i="4"/>
  <c r="F34" i="4"/>
  <c r="H34" i="4"/>
  <c r="H46" i="4" s="1"/>
  <c r="N34" i="4"/>
  <c r="R34" i="4"/>
  <c r="V34" i="4"/>
  <c r="D35" i="4"/>
  <c r="F35" i="4"/>
  <c r="H35" i="4"/>
  <c r="N35" i="4"/>
  <c r="P35" i="4"/>
  <c r="R35" i="4"/>
  <c r="V35" i="4"/>
  <c r="D36" i="4"/>
  <c r="F36" i="4"/>
  <c r="H36" i="4"/>
  <c r="N36" i="4"/>
  <c r="R36" i="4"/>
  <c r="T36" i="4"/>
  <c r="V36" i="4"/>
  <c r="D37" i="4"/>
  <c r="F37" i="4"/>
  <c r="H37" i="4"/>
  <c r="N37" i="4"/>
  <c r="P37" i="4"/>
  <c r="R37" i="4"/>
  <c r="V37" i="4"/>
  <c r="X38" i="4" s="1"/>
  <c r="X37" i="4"/>
  <c r="D38" i="4"/>
  <c r="F38" i="4"/>
  <c r="H38" i="4"/>
  <c r="N38" i="4"/>
  <c r="P38" i="4"/>
  <c r="R38" i="4"/>
  <c r="T39" i="4" s="1"/>
  <c r="T38" i="4"/>
  <c r="V38" i="4"/>
  <c r="D39" i="4"/>
  <c r="F39" i="4"/>
  <c r="H39" i="4"/>
  <c r="N39" i="4"/>
  <c r="P39" i="4"/>
  <c r="R39" i="4"/>
  <c r="V39" i="4"/>
  <c r="X39" i="4"/>
  <c r="C41" i="4"/>
  <c r="D41" i="4"/>
  <c r="E41" i="4"/>
  <c r="G41" i="4"/>
  <c r="H41" i="4"/>
  <c r="I41" i="4"/>
  <c r="J41" i="4"/>
  <c r="L41" i="4"/>
  <c r="N41" i="4"/>
  <c r="C42" i="4"/>
  <c r="D42" i="4"/>
  <c r="E42" i="4"/>
  <c r="G42" i="4"/>
  <c r="H42" i="4"/>
  <c r="I42" i="4"/>
  <c r="L42" i="4"/>
  <c r="N42" i="4"/>
  <c r="C43" i="4"/>
  <c r="E43" i="4"/>
  <c r="G43" i="4"/>
  <c r="H43" i="4"/>
  <c r="I43" i="4"/>
  <c r="J43" i="4"/>
  <c r="L43" i="4"/>
  <c r="C44" i="4"/>
  <c r="D44" i="4"/>
  <c r="E44" i="4"/>
  <c r="G44" i="4"/>
  <c r="H44" i="4"/>
  <c r="I44" i="4"/>
  <c r="L44" i="4"/>
  <c r="N44" i="4"/>
  <c r="C46" i="4"/>
  <c r="E46" i="4"/>
  <c r="G46" i="4"/>
  <c r="I46" i="4"/>
  <c r="J46" i="4"/>
  <c r="L46" i="4"/>
  <c r="S11" i="7" l="1"/>
  <c r="T34" i="4"/>
  <c r="S9" i="7"/>
  <c r="R48" i="7"/>
  <c r="P34" i="4"/>
  <c r="S10" i="7"/>
  <c r="F46" i="4"/>
  <c r="S12" i="7"/>
  <c r="T37" i="4"/>
  <c r="X36" i="4"/>
  <c r="X35" i="4"/>
  <c r="S48" i="7" l="1"/>
</calcChain>
</file>

<file path=xl/comments1.xml><?xml version="1.0" encoding="utf-8"?>
<comments xmlns="http://schemas.openxmlformats.org/spreadsheetml/2006/main">
  <authors>
    <author/>
  </authors>
  <commentList>
    <comment ref="A8" authorId="0" shapeId="0">
      <text>
        <r>
          <rPr>
            <sz val="10"/>
            <rFont val="Arial"/>
            <family val="2"/>
          </rPr>
          <t xml:space="preserve">Suggested Repair:A7+1.0
</t>
        </r>
      </text>
    </comment>
    <comment ref="A9" authorId="0" shapeId="0">
      <text>
        <r>
          <rPr>
            <sz val="10"/>
            <rFont val="Arial"/>
            <family val="2"/>
          </rPr>
          <t xml:space="preserve">Suggested Repair:A8+1.0
</t>
        </r>
      </text>
    </comment>
    <comment ref="P33" authorId="0" shapeId="0">
      <text>
        <r>
          <rPr>
            <sz val="10"/>
            <rFont val="Arial"/>
            <family val="2"/>
          </rPr>
          <t>Suggested Repair:L33/$N$33
Suggested Value:32.19</t>
        </r>
      </text>
    </comment>
    <comment ref="T33" authorId="0" shapeId="0">
      <text>
        <r>
          <rPr>
            <sz val="10"/>
            <rFont val="Arial"/>
            <family val="2"/>
          </rPr>
          <t>Suggested Repair:L33/$R$33
Suggested Value:38.55</t>
        </r>
      </text>
    </comment>
    <comment ref="X33" authorId="0" shapeId="0">
      <text>
        <r>
          <rPr>
            <sz val="10"/>
            <rFont val="Arial"/>
            <family val="2"/>
          </rPr>
          <t>Suggested Repair:L33/$V$33
Suggested Value:41.23</t>
        </r>
      </text>
    </comment>
    <comment ref="T35" authorId="0" shapeId="0">
      <text>
        <r>
          <rPr>
            <sz val="10"/>
            <rFont val="Arial"/>
            <family val="2"/>
          </rPr>
          <t>Suggested Repair:L35/R34
Suggested Value:38.77570439287413</t>
        </r>
      </text>
    </comment>
    <comment ref="T36" authorId="0" shapeId="0">
      <text>
        <r>
          <rPr>
            <sz val="10"/>
            <rFont val="Arial"/>
            <family val="2"/>
          </rPr>
          <t>Suggested Repair:L36/R35
Suggested Value:38.107699858217906</t>
        </r>
      </text>
    </comment>
    <comment ref="T37" authorId="0" shapeId="0">
      <text>
        <r>
          <rPr>
            <sz val="10"/>
            <rFont val="Arial"/>
            <family val="2"/>
          </rPr>
          <t>Suggested Repair:L37/R36
Suggested Value:38.51076577540107</t>
        </r>
      </text>
    </comment>
    <comment ref="P38" authorId="0" shapeId="0">
      <text>
        <r>
          <rPr>
            <sz val="10"/>
            <rFont val="Arial"/>
            <family val="2"/>
          </rPr>
          <t>Suggested Repair:L38/$N$33
Suggested Value:32.554147899863835</t>
        </r>
      </text>
    </comment>
    <comment ref="T38" authorId="0" shapeId="0">
      <text>
        <r>
          <rPr>
            <sz val="10"/>
            <rFont val="Arial"/>
            <family val="2"/>
          </rPr>
          <t>Suggested Repair:L38/$R$33
Suggested Value:38.986095108411014</t>
        </r>
      </text>
    </comment>
    <comment ref="X38" authorId="0" shapeId="0">
      <text>
        <r>
          <rPr>
            <sz val="10"/>
            <rFont val="Arial"/>
            <family val="2"/>
          </rPr>
          <t>Suggested Repair:L38/$V$33
Suggested Value:41.69641248559757</t>
        </r>
      </text>
    </comment>
    <comment ref="P39" authorId="0" shapeId="0">
      <text>
        <r>
          <rPr>
            <sz val="10"/>
            <rFont val="Arial"/>
            <family val="2"/>
          </rPr>
          <t>Suggested Repair:L39/$N$33
Suggested Value:32.84917513354981</t>
        </r>
      </text>
    </comment>
    <comment ref="T39" authorId="0" shapeId="0">
      <text>
        <r>
          <rPr>
            <sz val="10"/>
            <rFont val="Arial"/>
            <family val="2"/>
          </rPr>
          <t>Suggested Repair:L39/$R$33
Suggested Value:39.33941290457735</t>
        </r>
      </text>
    </comment>
    <comment ref="X39" authorId="0" shapeId="0">
      <text>
        <r>
          <rPr>
            <sz val="10"/>
            <rFont val="Arial"/>
            <family val="2"/>
          </rPr>
          <t>Suggested Repair:L39/$V$33
Suggested Value:42.07429297161412</t>
        </r>
      </text>
    </comment>
  </commentList>
</comments>
</file>

<file path=xl/sharedStrings.xml><?xml version="1.0" encoding="utf-8"?>
<sst xmlns="http://schemas.openxmlformats.org/spreadsheetml/2006/main" count="70" uniqueCount="35">
  <si>
    <t>Zone A</t>
  </si>
  <si>
    <t>Zone G</t>
  </si>
  <si>
    <t>Zone J</t>
  </si>
  <si>
    <t>Date</t>
  </si>
  <si>
    <t>Temps (NYC)</t>
  </si>
  <si>
    <t>Hi/Lo</t>
  </si>
  <si>
    <t>Day Ahead Prices</t>
  </si>
  <si>
    <t>%</t>
  </si>
  <si>
    <t>MW's</t>
  </si>
  <si>
    <t>Avg.</t>
  </si>
  <si>
    <t>PJM</t>
  </si>
  <si>
    <t>NYISO</t>
  </si>
  <si>
    <t xml:space="preserve"> Load</t>
  </si>
  <si>
    <t>Monthly Avg</t>
  </si>
  <si>
    <t>1st Week Avg</t>
  </si>
  <si>
    <t>2nd Week Avg</t>
  </si>
  <si>
    <t>3rd Week Avg</t>
  </si>
  <si>
    <t>4th Week Avg</t>
  </si>
  <si>
    <t>Generation</t>
  </si>
  <si>
    <t>Bids</t>
  </si>
  <si>
    <t>5th Week Avg</t>
  </si>
  <si>
    <t>Average</t>
  </si>
  <si>
    <t>Price</t>
  </si>
  <si>
    <t>Forecast</t>
  </si>
  <si>
    <t>Bids %</t>
  </si>
  <si>
    <t>Gen</t>
  </si>
  <si>
    <t>16 Hr Avg</t>
  </si>
  <si>
    <t>(Offered)</t>
  </si>
  <si>
    <t>Change</t>
  </si>
  <si>
    <t>44/34</t>
  </si>
  <si>
    <t>47/32</t>
  </si>
  <si>
    <t>44/33</t>
  </si>
  <si>
    <t>42/34</t>
  </si>
  <si>
    <t>Net</t>
  </si>
  <si>
    <t xml:space="preserve"> Imports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</si>
</sst>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(* #,##0.00_);_(* \(#,##0.00\);_(* &quot;-&quot;??_);_(@_)"/>
    <numFmt numFmtId="177" formatCode="0.0%"/>
    <numFmt numFmtId="178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17"/>
      </patternFill>
    </fill>
    <fill>
      <patternFill patternType="solid">
        <fgColor theme="0"/>
        <bgColor indexed="10"/>
      </patternFill>
    </fill>
    <fill>
      <patternFill patternType="solid">
        <fgColor theme="0"/>
        <bgColor indexed="13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1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3" fontId="0" fillId="0" borderId="0" xfId="0" applyNumberFormat="1" applyAlignment="1"/>
    <xf numFmtId="0" fontId="0" fillId="0" borderId="0" xfId="0" applyAlignment="1"/>
    <xf numFmtId="177" fontId="3" fillId="0" borderId="0" xfId="2" applyNumberFormat="1" applyFont="1" applyAlignment="1"/>
    <xf numFmtId="1" fontId="0" fillId="0" borderId="0" xfId="0" applyNumberFormat="1" applyAlignment="1"/>
    <xf numFmtId="2" fontId="3" fillId="0" borderId="0" xfId="0" applyNumberFormat="1" applyFont="1" applyAlignment="1"/>
    <xf numFmtId="2" fontId="2" fillId="0" borderId="0" xfId="0" applyNumberFormat="1" applyFont="1" applyAlignment="1"/>
    <xf numFmtId="2" fontId="0" fillId="0" borderId="0" xfId="0" applyNumberFormat="1" applyAlignment="1"/>
    <xf numFmtId="0" fontId="0" fillId="0" borderId="0" xfId="0" applyAlignment="1">
      <alignment horizontal="right"/>
    </xf>
    <xf numFmtId="14" fontId="0" fillId="2" borderId="0" xfId="0" applyNumberFormat="1" applyFill="1"/>
    <xf numFmtId="0" fontId="0" fillId="2" borderId="0" xfId="0" applyFill="1"/>
    <xf numFmtId="0" fontId="2" fillId="2" borderId="0" xfId="0" applyFont="1" applyFill="1" applyAlignment="1"/>
    <xf numFmtId="0" fontId="3" fillId="2" borderId="0" xfId="0" applyFont="1" applyFill="1" applyAlignment="1"/>
    <xf numFmtId="0" fontId="5" fillId="2" borderId="0" xfId="0" applyFont="1" applyFill="1" applyAlignment="1"/>
    <xf numFmtId="0" fontId="0" fillId="2" borderId="0" xfId="0" applyFill="1" applyAlignment="1"/>
    <xf numFmtId="2" fontId="2" fillId="2" borderId="0" xfId="0" applyNumberFormat="1" applyFont="1" applyFill="1" applyAlignment="1"/>
    <xf numFmtId="2" fontId="3" fillId="2" borderId="0" xfId="0" applyNumberFormat="1" applyFont="1" applyFill="1" applyAlignment="1"/>
    <xf numFmtId="3" fontId="0" fillId="2" borderId="0" xfId="0" applyNumberFormat="1" applyFill="1" applyAlignment="1"/>
    <xf numFmtId="2" fontId="0" fillId="2" borderId="0" xfId="0" applyNumberFormat="1" applyFill="1" applyAlignment="1"/>
    <xf numFmtId="177" fontId="3" fillId="2" borderId="0" xfId="2" applyNumberFormat="1" applyFont="1" applyFill="1" applyAlignment="1"/>
    <xf numFmtId="1" fontId="0" fillId="2" borderId="0" xfId="0" applyNumberFormat="1" applyFill="1" applyAlignment="1"/>
    <xf numFmtId="0" fontId="0" fillId="2" borderId="0" xfId="0" applyFill="1" applyAlignment="1">
      <alignment horizontal="right"/>
    </xf>
    <xf numFmtId="14" fontId="6" fillId="2" borderId="0" xfId="0" applyNumberFormat="1" applyFont="1" applyFill="1"/>
    <xf numFmtId="0" fontId="2" fillId="0" borderId="0" xfId="0" applyFont="1" applyBorder="1" applyAlignment="1"/>
    <xf numFmtId="0" fontId="3" fillId="0" borderId="0" xfId="0" applyFont="1" applyBorder="1" applyAlignment="1"/>
    <xf numFmtId="0" fontId="5" fillId="0" borderId="0" xfId="0" applyFont="1" applyBorder="1" applyAlignment="1"/>
    <xf numFmtId="0" fontId="0" fillId="0" borderId="0" xfId="0" applyBorder="1" applyAlignment="1"/>
    <xf numFmtId="2" fontId="2" fillId="0" borderId="0" xfId="0" applyNumberFormat="1" applyFont="1" applyBorder="1" applyAlignment="1"/>
    <xf numFmtId="178" fontId="2" fillId="0" borderId="0" xfId="1" applyNumberFormat="1" applyFont="1" applyBorder="1" applyAlignment="1"/>
    <xf numFmtId="3" fontId="0" fillId="0" borderId="0" xfId="0" applyNumberFormat="1" applyBorder="1" applyAlignment="1"/>
    <xf numFmtId="177" fontId="2" fillId="0" borderId="0" xfId="2" applyNumberFormat="1" applyFont="1" applyBorder="1" applyAlignment="1"/>
    <xf numFmtId="0" fontId="2" fillId="0" borderId="2" xfId="0" applyFont="1" applyBorder="1" applyAlignment="1"/>
    <xf numFmtId="0" fontId="3" fillId="0" borderId="2" xfId="0" applyFont="1" applyBorder="1" applyAlignment="1"/>
    <xf numFmtId="0" fontId="5" fillId="0" borderId="2" xfId="0" applyFont="1" applyBorder="1" applyAlignment="1"/>
    <xf numFmtId="0" fontId="0" fillId="0" borderId="2" xfId="0" applyBorder="1" applyAlignment="1"/>
    <xf numFmtId="14" fontId="2" fillId="0" borderId="3" xfId="0" applyNumberFormat="1" applyFont="1" applyBorder="1"/>
    <xf numFmtId="0" fontId="0" fillId="0" borderId="4" xfId="0" applyBorder="1"/>
    <xf numFmtId="2" fontId="2" fillId="0" borderId="4" xfId="0" applyNumberFormat="1" applyFont="1" applyBorder="1" applyAlignment="1"/>
    <xf numFmtId="178" fontId="2" fillId="0" borderId="4" xfId="1" applyNumberFormat="1" applyFont="1" applyBorder="1" applyAlignment="1"/>
    <xf numFmtId="177" fontId="2" fillId="0" borderId="4" xfId="2" applyNumberFormat="1" applyFont="1" applyBorder="1" applyAlignment="1"/>
    <xf numFmtId="14" fontId="2" fillId="0" borderId="5" xfId="0" applyNumberFormat="1" applyFont="1" applyBorder="1"/>
    <xf numFmtId="0" fontId="0" fillId="0" borderId="0" xfId="0" applyBorder="1"/>
    <xf numFmtId="0" fontId="0" fillId="0" borderId="6" xfId="0" applyBorder="1"/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0" fillId="0" borderId="7" xfId="0" applyBorder="1"/>
    <xf numFmtId="0" fontId="2" fillId="0" borderId="8" xfId="0" applyFont="1" applyBorder="1"/>
    <xf numFmtId="0" fontId="0" fillId="0" borderId="9" xfId="0" applyBorder="1"/>
    <xf numFmtId="14" fontId="2" fillId="0" borderId="6" xfId="0" applyNumberFormat="1" applyFont="1" applyBorder="1"/>
    <xf numFmtId="0" fontId="2" fillId="0" borderId="1" xfId="0" applyFont="1" applyBorder="1" applyAlignment="1"/>
    <xf numFmtId="2" fontId="2" fillId="0" borderId="1" xfId="0" applyNumberFormat="1" applyFont="1" applyBorder="1" applyAlignment="1"/>
    <xf numFmtId="0" fontId="3" fillId="0" borderId="1" xfId="0" applyFont="1" applyBorder="1" applyAlignment="1"/>
    <xf numFmtId="178" fontId="2" fillId="0" borderId="1" xfId="1" applyNumberFormat="1" applyFont="1" applyBorder="1" applyAlignment="1"/>
    <xf numFmtId="177" fontId="2" fillId="0" borderId="1" xfId="2" applyNumberFormat="1" applyFont="1" applyBorder="1" applyAlignment="1"/>
    <xf numFmtId="178" fontId="2" fillId="0" borderId="7" xfId="1" applyNumberFormat="1" applyFont="1" applyBorder="1" applyAlignment="1"/>
    <xf numFmtId="177" fontId="1" fillId="2" borderId="0" xfId="2" applyNumberFormat="1" applyFill="1" applyAlignment="1"/>
    <xf numFmtId="177" fontId="1" fillId="0" borderId="0" xfId="2" applyNumberFormat="1" applyAlignment="1"/>
    <xf numFmtId="177" fontId="1" fillId="0" borderId="0" xfId="2" applyNumberFormat="1" applyFont="1" applyAlignment="1"/>
    <xf numFmtId="0" fontId="2" fillId="0" borderId="0" xfId="0" applyFont="1" applyBorder="1" applyAlignment="1">
      <alignment horizontal="center"/>
    </xf>
    <xf numFmtId="0" fontId="0" fillId="0" borderId="13" xfId="0" applyBorder="1" applyAlignment="1"/>
    <xf numFmtId="178" fontId="0" fillId="2" borderId="0" xfId="1" applyNumberFormat="1" applyFont="1" applyFill="1" applyAlignment="1"/>
    <xf numFmtId="1" fontId="2" fillId="0" borderId="0" xfId="2" applyNumberFormat="1" applyFont="1" applyBorder="1" applyAlignment="1"/>
    <xf numFmtId="178" fontId="0" fillId="2" borderId="0" xfId="0" applyNumberFormat="1" applyFill="1" applyAlignment="1"/>
    <xf numFmtId="178" fontId="0" fillId="0" borderId="0" xfId="0" applyNumberFormat="1" applyFill="1" applyAlignment="1"/>
    <xf numFmtId="1" fontId="2" fillId="0" borderId="1" xfId="0" applyNumberFormat="1" applyFont="1" applyBorder="1" applyAlignment="1"/>
    <xf numFmtId="178" fontId="1" fillId="0" borderId="0" xfId="1" applyNumberFormat="1" applyAlignment="1"/>
    <xf numFmtId="178" fontId="1" fillId="2" borderId="0" xfId="1" applyNumberFormat="1" applyFill="1" applyAlignment="1"/>
    <xf numFmtId="2" fontId="3" fillId="0" borderId="0" xfId="0" applyNumberFormat="1" applyFont="1" applyFill="1" applyAlignment="1"/>
    <xf numFmtId="1" fontId="2" fillId="0" borderId="0" xfId="0" applyNumberFormat="1" applyFont="1" applyBorder="1" applyAlignment="1"/>
    <xf numFmtId="178" fontId="1" fillId="0" borderId="0" xfId="1" applyNumberFormat="1" applyFont="1" applyAlignment="1"/>
    <xf numFmtId="177" fontId="1" fillId="0" borderId="0" xfId="2" applyNumberFormat="1" applyFont="1" applyBorder="1" applyAlignment="1"/>
    <xf numFmtId="178" fontId="1" fillId="0" borderId="0" xfId="1" applyNumberFormat="1" applyBorder="1" applyAlignment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2" fontId="3" fillId="5" borderId="0" xfId="0" applyNumberFormat="1" applyFont="1" applyFill="1" applyAlignment="1"/>
    <xf numFmtId="0" fontId="1" fillId="5" borderId="0" xfId="0" applyFont="1" applyFill="1" applyAlignment="1"/>
    <xf numFmtId="0" fontId="2" fillId="0" borderId="0" xfId="0" applyFont="1" applyAlignment="1">
      <alignment horizontal="center"/>
    </xf>
    <xf numFmtId="2" fontId="2" fillId="5" borderId="9" xfId="0" applyNumberFormat="1" applyFont="1" applyFill="1" applyBorder="1" applyAlignment="1"/>
    <xf numFmtId="0" fontId="3" fillId="5" borderId="9" xfId="0" applyFont="1" applyFill="1" applyBorder="1" applyAlignment="1"/>
    <xf numFmtId="178" fontId="2" fillId="5" borderId="9" xfId="1" applyNumberFormat="1" applyFont="1" applyFill="1" applyBorder="1" applyAlignment="1"/>
    <xf numFmtId="0" fontId="0" fillId="5" borderId="9" xfId="0" applyFill="1" applyBorder="1" applyAlignment="1"/>
    <xf numFmtId="177" fontId="2" fillId="5" borderId="9" xfId="2" applyNumberFormat="1" applyFont="1" applyFill="1" applyBorder="1" applyAlignment="1"/>
    <xf numFmtId="1" fontId="2" fillId="5" borderId="9" xfId="2" applyNumberFormat="1" applyFont="1" applyFill="1" applyBorder="1" applyAlignment="1"/>
    <xf numFmtId="0" fontId="0" fillId="6" borderId="0" xfId="0" applyFill="1"/>
    <xf numFmtId="0" fontId="0" fillId="7" borderId="0" xfId="0" applyFill="1"/>
    <xf numFmtId="0" fontId="0" fillId="8" borderId="0" xfId="0" applyFill="1"/>
    <xf numFmtId="2" fontId="2" fillId="5" borderId="4" xfId="0" applyNumberFormat="1" applyFont="1" applyFill="1" applyBorder="1" applyAlignment="1"/>
    <xf numFmtId="178" fontId="2" fillId="5" borderId="4" xfId="1" applyNumberFormat="1" applyFont="1" applyFill="1" applyBorder="1" applyAlignment="1"/>
    <xf numFmtId="178" fontId="2" fillId="5" borderId="12" xfId="1" applyNumberFormat="1" applyFont="1" applyFill="1" applyBorder="1" applyAlignment="1"/>
    <xf numFmtId="2" fontId="2" fillId="5" borderId="0" xfId="0" applyNumberFormat="1" applyFont="1" applyFill="1" applyBorder="1" applyAlignment="1"/>
    <xf numFmtId="178" fontId="2" fillId="5" borderId="0" xfId="1" applyNumberFormat="1" applyFont="1" applyFill="1" applyBorder="1" applyAlignment="1"/>
    <xf numFmtId="178" fontId="2" fillId="5" borderId="11" xfId="1" applyNumberFormat="1" applyFont="1" applyFill="1" applyBorder="1" applyAlignment="1"/>
    <xf numFmtId="0" fontId="3" fillId="5" borderId="0" xfId="0" applyFont="1" applyFill="1" applyBorder="1" applyAlignment="1"/>
    <xf numFmtId="1" fontId="2" fillId="5" borderId="10" xfId="2" applyNumberFormat="1" applyFont="1" applyFill="1" applyBorder="1" applyAlignment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381000</xdr:colOff>
      <xdr:row>59</xdr:row>
      <xdr:rowOff>9525</xdr:rowOff>
    </xdr:to>
    <xdr:sp macro="" textlink="">
      <xdr:nvSpPr>
        <xdr:cNvPr id="308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9"/>
  <sheetViews>
    <sheetView tabSelected="1" topLeftCell="A40" workbookViewId="0">
      <selection activeCell="J48" sqref="J48"/>
    </sheetView>
  </sheetViews>
  <sheetFormatPr defaultRowHeight="12.75" x14ac:dyDescent="0.2"/>
  <cols>
    <col min="1" max="1" width="14.42578125" customWidth="1" collapsed="1"/>
    <col min="2" max="2" width="2.28515625" customWidth="1" collapsed="1"/>
    <col min="3" max="3" width="8" style="1" customWidth="1" collapsed="1"/>
    <col min="4" max="4" width="5.85546875" style="4" customWidth="1" collapsed="1"/>
    <col min="5" max="5" width="7.85546875" style="1" customWidth="1" collapsed="1"/>
    <col min="6" max="6" width="5.85546875" style="4" customWidth="1" collapsed="1"/>
    <col min="7" max="7" width="7.7109375" style="1" customWidth="1" collapsed="1"/>
    <col min="8" max="8" width="6.7109375" style="4" customWidth="1" collapsed="1"/>
    <col min="9" max="9" width="8.28515625" style="1" customWidth="1" collapsed="1"/>
    <col min="10" max="10" width="7.28515625" style="6" bestFit="1" customWidth="1" collapsed="1"/>
    <col min="11" max="11" width="2.140625" style="4" customWidth="1" collapsed="1"/>
    <col min="12" max="12" width="9.5703125" customWidth="1" collapsed="1"/>
    <col min="13" max="13" width="1.7109375" customWidth="1" collapsed="1"/>
    <col min="14" max="14" width="9" customWidth="1" collapsed="1"/>
    <col min="15" max="15" width="1.85546875" customWidth="1" collapsed="1"/>
    <col min="16" max="16" width="7.7109375" customWidth="1" collapsed="1"/>
    <col min="17" max="17" width="1.5703125" customWidth="1" collapsed="1"/>
    <col min="18" max="18" width="11" customWidth="1" collapsed="1"/>
    <col min="19" max="19" width="8.85546875" customWidth="1" collapsed="1"/>
    <col min="20" max="20" width="11" customWidth="1" collapsed="1"/>
    <col min="21" max="21" width="1.7109375" customWidth="1" collapsed="1"/>
    <col min="22" max="22" width="12.42578125" customWidth="1" collapsed="1"/>
    <col min="23" max="23" width="2.140625" customWidth="1" collapsed="1"/>
  </cols>
  <sheetData>
    <row r="2" spans="1:23" x14ac:dyDescent="0.2">
      <c r="L2" s="3" t="s">
        <v>26</v>
      </c>
      <c r="R2" s="3" t="s">
        <v>25</v>
      </c>
    </row>
    <row r="3" spans="1:23" x14ac:dyDescent="0.2">
      <c r="C3" s="100" t="s">
        <v>6</v>
      </c>
      <c r="D3" s="100"/>
      <c r="E3" s="100"/>
      <c r="F3" s="100"/>
      <c r="G3" s="100"/>
      <c r="H3" s="100"/>
      <c r="I3" s="100"/>
      <c r="J3" s="100"/>
      <c r="K3" s="3"/>
      <c r="L3" s="3" t="s">
        <v>11</v>
      </c>
      <c r="N3" s="3" t="s">
        <v>33</v>
      </c>
      <c r="P3" s="3" t="s">
        <v>9</v>
      </c>
      <c r="Q3" s="3"/>
      <c r="R3" s="71" t="s">
        <v>19</v>
      </c>
      <c r="S3" s="3" t="s">
        <v>8</v>
      </c>
      <c r="T3" s="3" t="s">
        <v>18</v>
      </c>
      <c r="V3" s="1" t="s">
        <v>4</v>
      </c>
    </row>
    <row r="4" spans="1:23" s="3" customFormat="1" ht="13.5" thickBot="1" x14ac:dyDescent="0.25">
      <c r="A4" s="7" t="s">
        <v>3</v>
      </c>
      <c r="C4" s="7" t="s">
        <v>0</v>
      </c>
      <c r="D4" s="8" t="s">
        <v>7</v>
      </c>
      <c r="E4" s="7" t="s">
        <v>1</v>
      </c>
      <c r="F4" s="8" t="s">
        <v>7</v>
      </c>
      <c r="G4" s="7" t="s">
        <v>2</v>
      </c>
      <c r="H4" s="8" t="s">
        <v>7</v>
      </c>
      <c r="I4" s="7" t="s">
        <v>10</v>
      </c>
      <c r="J4" s="8" t="s">
        <v>7</v>
      </c>
      <c r="K4" s="5"/>
      <c r="L4" s="7" t="s">
        <v>12</v>
      </c>
      <c r="N4" s="7" t="s">
        <v>34</v>
      </c>
      <c r="P4" s="7" t="s">
        <v>8</v>
      </c>
      <c r="Q4" s="71"/>
      <c r="R4" s="7" t="s">
        <v>27</v>
      </c>
      <c r="S4" s="7" t="s">
        <v>28</v>
      </c>
      <c r="T4" s="7" t="s">
        <v>24</v>
      </c>
      <c r="V4" s="7" t="s">
        <v>5</v>
      </c>
    </row>
    <row r="6" spans="1:23" ht="6" customHeight="1" x14ac:dyDescent="0.2"/>
    <row r="7" spans="1:23" s="21" customFormat="1" x14ac:dyDescent="0.2">
      <c r="A7" s="33">
        <v>37226</v>
      </c>
      <c r="C7" s="22">
        <v>23.58</v>
      </c>
      <c r="D7" s="23"/>
      <c r="E7" s="22">
        <v>30.84</v>
      </c>
      <c r="F7" s="23"/>
      <c r="G7" s="22">
        <v>31.68</v>
      </c>
      <c r="H7" s="23"/>
      <c r="I7" s="22"/>
      <c r="J7" s="24"/>
      <c r="K7" s="23"/>
      <c r="L7" s="28">
        <v>16803</v>
      </c>
      <c r="M7" s="25"/>
      <c r="N7" s="30">
        <v>0.40500000000000003</v>
      </c>
      <c r="O7" s="25"/>
      <c r="P7" s="73">
        <f>35968/24</f>
        <v>1498.6666666666667</v>
      </c>
      <c r="Q7" s="31"/>
      <c r="R7" s="79">
        <f>724243/24</f>
        <v>30176.791666666668</v>
      </c>
      <c r="S7" s="68"/>
      <c r="T7" s="68"/>
      <c r="U7" s="25"/>
      <c r="V7" s="32"/>
      <c r="W7" s="25"/>
    </row>
    <row r="8" spans="1:23" s="21" customFormat="1" ht="12.75" customHeight="1" x14ac:dyDescent="0.2">
      <c r="A8" s="85">
        <f t="shared" ref="A8:A41" si="0">A7+1</f>
        <v>37227</v>
      </c>
      <c r="C8" s="22">
        <v>23.47</v>
      </c>
      <c r="D8" s="86">
        <f>C8-C7</f>
        <v>-0.10999999999999943</v>
      </c>
      <c r="E8" s="22">
        <v>26.69</v>
      </c>
      <c r="F8" s="87">
        <f>E8-E7</f>
        <v>-4.1499999999999986</v>
      </c>
      <c r="G8" s="26">
        <v>27.1</v>
      </c>
      <c r="H8" s="88">
        <f>G8-G7</f>
        <v>-4.5799999999999983</v>
      </c>
      <c r="I8" s="26"/>
      <c r="J8" s="98"/>
      <c r="K8" s="27"/>
      <c r="L8" s="28">
        <v>16456</v>
      </c>
      <c r="M8" s="25"/>
      <c r="N8" s="30">
        <v>0.46100000000000002</v>
      </c>
      <c r="O8" s="25"/>
      <c r="P8" s="73">
        <f>33202/24</f>
        <v>1383.4166666666667</v>
      </c>
      <c r="Q8" s="31"/>
      <c r="R8" s="79">
        <f>726273/24</f>
        <v>30261.375</v>
      </c>
      <c r="S8" s="89">
        <f>R8-R7</f>
        <v>84.583333333332121</v>
      </c>
      <c r="T8" s="68"/>
      <c r="U8" s="25"/>
      <c r="V8" s="32"/>
      <c r="W8" s="25"/>
    </row>
    <row r="9" spans="1:23" x14ac:dyDescent="0.2">
      <c r="A9" s="85">
        <f t="shared" si="0"/>
        <v>37228</v>
      </c>
      <c r="B9" s="2"/>
      <c r="C9" s="9">
        <v>22.68</v>
      </c>
      <c r="D9" s="86">
        <f>C9-C8</f>
        <v>-0.78999999999999915</v>
      </c>
      <c r="E9" s="9">
        <v>26.25</v>
      </c>
      <c r="F9" s="87">
        <f>E9-E8</f>
        <v>-0.44000000000000128</v>
      </c>
      <c r="G9" s="9">
        <v>29.48</v>
      </c>
      <c r="H9" s="88">
        <f>G9-G8</f>
        <v>2.379999999999999</v>
      </c>
      <c r="I9" s="9"/>
      <c r="J9" s="99"/>
      <c r="K9" s="10"/>
      <c r="L9" s="12">
        <v>19715</v>
      </c>
      <c r="M9" s="13"/>
      <c r="N9" s="70">
        <v>0.42</v>
      </c>
      <c r="O9" s="13"/>
      <c r="P9" s="78">
        <f>22022/24</f>
        <v>917.58333333333337</v>
      </c>
      <c r="Q9" s="13"/>
      <c r="R9" s="78">
        <f>730017/24</f>
        <v>30417.375</v>
      </c>
      <c r="S9" s="89">
        <f>R9-R8</f>
        <v>156</v>
      </c>
      <c r="T9" s="13"/>
      <c r="U9" s="13"/>
      <c r="V9" s="19"/>
      <c r="W9" s="13"/>
    </row>
    <row r="10" spans="1:23" x14ac:dyDescent="0.2">
      <c r="A10" s="85">
        <f t="shared" si="0"/>
        <v>37229</v>
      </c>
      <c r="B10" s="2"/>
      <c r="C10" s="9">
        <v>23.16</v>
      </c>
      <c r="D10" s="86">
        <f>C10-C9</f>
        <v>0.48000000000000043</v>
      </c>
      <c r="E10" s="9">
        <v>26.65</v>
      </c>
      <c r="F10" s="87">
        <f>E10-E9</f>
        <v>0.39999999999999858</v>
      </c>
      <c r="G10" s="17">
        <v>27.3</v>
      </c>
      <c r="H10" s="88">
        <f>G10-G9</f>
        <v>-2.1799999999999997</v>
      </c>
      <c r="I10" s="9"/>
      <c r="J10" s="98"/>
      <c r="K10" s="10"/>
      <c r="L10" s="12">
        <v>19725</v>
      </c>
      <c r="M10" s="13"/>
      <c r="N10" s="70">
        <v>0.40300000000000002</v>
      </c>
      <c r="O10" s="13"/>
      <c r="P10" s="78">
        <f>31202/24</f>
        <v>1300.0833333333333</v>
      </c>
      <c r="Q10" s="13"/>
      <c r="R10" s="78">
        <f>716028/24</f>
        <v>29834.5</v>
      </c>
      <c r="S10" s="89">
        <f>R10-R9</f>
        <v>-582.875</v>
      </c>
      <c r="T10" s="13"/>
      <c r="U10" s="13"/>
      <c r="V10" s="19"/>
      <c r="W10" s="13"/>
    </row>
    <row r="11" spans="1:23" x14ac:dyDescent="0.2">
      <c r="A11" s="85">
        <f t="shared" si="0"/>
        <v>37230</v>
      </c>
      <c r="B11" s="2"/>
      <c r="C11" s="34">
        <v>23.34</v>
      </c>
      <c r="D11" s="86">
        <f>C11-C10</f>
        <v>0.17999999999999972</v>
      </c>
      <c r="E11" s="34">
        <v>27.34</v>
      </c>
      <c r="F11" s="87">
        <f>E11-E10</f>
        <v>0.69000000000000128</v>
      </c>
      <c r="G11" s="34">
        <v>29.19</v>
      </c>
      <c r="H11" s="88">
        <f>G11-G10</f>
        <v>1.8900000000000006</v>
      </c>
      <c r="I11" s="34"/>
      <c r="J11" s="98"/>
      <c r="K11" s="35"/>
      <c r="L11" s="40">
        <v>19640</v>
      </c>
      <c r="M11" s="37"/>
      <c r="N11" s="83">
        <v>0.67500000000000004</v>
      </c>
      <c r="O11" s="37"/>
      <c r="P11" s="84">
        <f>37652/24</f>
        <v>1568.8333333333333</v>
      </c>
      <c r="Q11" s="37"/>
      <c r="R11" s="78">
        <f>708288/24</f>
        <v>29512</v>
      </c>
      <c r="S11" s="89">
        <f>R11-R10</f>
        <v>-322.5</v>
      </c>
      <c r="T11" s="13"/>
      <c r="U11" s="13"/>
      <c r="V11" s="19"/>
      <c r="W11" s="13"/>
    </row>
    <row r="12" spans="1:23" x14ac:dyDescent="0.2">
      <c r="A12" s="85">
        <f t="shared" si="0"/>
        <v>37231</v>
      </c>
      <c r="B12" s="2"/>
      <c r="C12" s="17">
        <v>22.17</v>
      </c>
      <c r="D12" s="86">
        <f>C12-C11</f>
        <v>-1.1699999999999982</v>
      </c>
      <c r="E12" s="17">
        <v>26.99</v>
      </c>
      <c r="F12" s="87">
        <f>E12-E11</f>
        <v>-0.35000000000000142</v>
      </c>
      <c r="G12" s="17">
        <v>28.29</v>
      </c>
      <c r="H12" s="88">
        <f>G12-G11</f>
        <v>-0.90000000000000213</v>
      </c>
      <c r="I12" s="17"/>
      <c r="J12" s="98"/>
      <c r="K12" s="16"/>
      <c r="L12" s="12">
        <v>19531</v>
      </c>
      <c r="M12" s="18"/>
      <c r="N12" s="14">
        <v>0.59799999999999998</v>
      </c>
      <c r="O12" s="13"/>
      <c r="P12" s="78">
        <f>41803/24</f>
        <v>1741.7916666666667</v>
      </c>
      <c r="Q12" s="15"/>
      <c r="R12" s="78">
        <f>731959/24</f>
        <v>30498.291666666668</v>
      </c>
      <c r="S12" s="89">
        <f>R12-R11</f>
        <v>986.29166666666788</v>
      </c>
      <c r="T12" s="69"/>
      <c r="U12" s="13"/>
      <c r="V12" s="19"/>
      <c r="W12" s="13"/>
    </row>
    <row r="13" spans="1:23" x14ac:dyDescent="0.2">
      <c r="A13" s="85">
        <f t="shared" si="0"/>
        <v>37232</v>
      </c>
      <c r="B13" s="2"/>
      <c r="C13" s="17"/>
      <c r="D13" s="16"/>
      <c r="E13" s="17"/>
      <c r="F13" s="16"/>
      <c r="G13" s="17"/>
      <c r="H13" s="16"/>
      <c r="I13" s="17"/>
      <c r="J13" s="16"/>
      <c r="K13" s="16"/>
      <c r="L13" s="12">
        <v>19153</v>
      </c>
      <c r="M13" s="18"/>
      <c r="N13" s="14"/>
      <c r="O13" s="13"/>
      <c r="P13" s="78"/>
      <c r="Q13" s="15"/>
      <c r="R13" s="78"/>
      <c r="S13" s="76"/>
      <c r="T13" s="69"/>
      <c r="U13" s="13"/>
      <c r="V13" s="19"/>
      <c r="W13" s="13"/>
    </row>
    <row r="14" spans="1:23" s="21" customFormat="1" x14ac:dyDescent="0.2">
      <c r="A14" s="85">
        <f t="shared" si="0"/>
        <v>37233</v>
      </c>
      <c r="B14" s="20"/>
      <c r="C14" s="26"/>
      <c r="D14" s="27"/>
      <c r="E14" s="26"/>
      <c r="F14" s="27"/>
      <c r="G14" s="26"/>
      <c r="H14" s="27"/>
      <c r="I14" s="26"/>
      <c r="J14" s="27"/>
      <c r="K14" s="27"/>
      <c r="L14" s="28">
        <v>17222</v>
      </c>
      <c r="M14" s="29"/>
      <c r="N14" s="30"/>
      <c r="O14" s="25"/>
      <c r="P14" s="79"/>
      <c r="Q14" s="31"/>
      <c r="R14" s="79"/>
      <c r="S14" s="75"/>
      <c r="T14" s="68"/>
      <c r="U14" s="25"/>
      <c r="V14" s="32"/>
      <c r="W14" s="25"/>
    </row>
    <row r="15" spans="1:23" s="21" customFormat="1" x14ac:dyDescent="0.2">
      <c r="A15" s="85">
        <f t="shared" si="0"/>
        <v>37234</v>
      </c>
      <c r="B15" s="20"/>
      <c r="C15" s="26"/>
      <c r="D15" s="27"/>
      <c r="E15" s="26"/>
      <c r="F15" s="27"/>
      <c r="G15" s="26"/>
      <c r="H15" s="27"/>
      <c r="I15" s="26"/>
      <c r="J15" s="27"/>
      <c r="K15" s="27"/>
      <c r="L15" s="28">
        <v>17000</v>
      </c>
      <c r="M15" s="29"/>
      <c r="N15" s="30"/>
      <c r="O15" s="25"/>
      <c r="P15" s="79"/>
      <c r="Q15" s="31"/>
      <c r="R15" s="79"/>
      <c r="S15" s="75"/>
      <c r="T15" s="68"/>
      <c r="U15" s="25"/>
      <c r="V15" s="32"/>
      <c r="W15" s="25"/>
    </row>
    <row r="16" spans="1:23" x14ac:dyDescent="0.2">
      <c r="A16" s="85">
        <f t="shared" si="0"/>
        <v>37235</v>
      </c>
      <c r="B16" s="2"/>
      <c r="C16" s="17"/>
      <c r="D16" s="80"/>
      <c r="E16" s="17"/>
      <c r="F16" s="80"/>
      <c r="G16" s="17"/>
      <c r="H16" s="80"/>
      <c r="I16" s="17"/>
      <c r="J16" s="80"/>
      <c r="K16" s="16"/>
      <c r="L16" s="12">
        <v>20052</v>
      </c>
      <c r="M16" s="18"/>
      <c r="N16" s="14"/>
      <c r="O16" s="13"/>
      <c r="P16" s="78"/>
      <c r="Q16" s="15"/>
      <c r="R16" s="78"/>
      <c r="S16" s="76"/>
      <c r="T16" s="69"/>
      <c r="U16" s="13"/>
      <c r="V16" s="19"/>
      <c r="W16" s="13"/>
    </row>
    <row r="17" spans="1:23" x14ac:dyDescent="0.2">
      <c r="A17" s="85">
        <f t="shared" si="0"/>
        <v>37236</v>
      </c>
      <c r="C17" s="17"/>
      <c r="D17" s="80"/>
      <c r="E17" s="17"/>
      <c r="F17" s="80"/>
      <c r="G17" s="17"/>
      <c r="H17" s="80"/>
      <c r="I17" s="17"/>
      <c r="J17" s="80"/>
      <c r="K17" s="16"/>
      <c r="L17" s="12">
        <v>20251</v>
      </c>
      <c r="M17" s="13"/>
      <c r="N17" s="14"/>
      <c r="O17" s="13"/>
      <c r="P17" s="78"/>
      <c r="Q17" s="15"/>
      <c r="R17" s="78"/>
      <c r="S17" s="76"/>
      <c r="T17" s="69"/>
      <c r="U17" s="13"/>
      <c r="V17" s="19"/>
      <c r="W17" s="13"/>
    </row>
    <row r="18" spans="1:23" x14ac:dyDescent="0.2">
      <c r="A18" s="85">
        <f t="shared" si="0"/>
        <v>37237</v>
      </c>
      <c r="C18" s="9"/>
      <c r="D18" s="80"/>
      <c r="E18" s="9"/>
      <c r="F18" s="80"/>
      <c r="G18" s="9"/>
      <c r="H18" s="80"/>
      <c r="I18" s="17"/>
      <c r="J18" s="80"/>
      <c r="K18" s="16"/>
      <c r="L18" s="12">
        <v>20276</v>
      </c>
      <c r="M18" s="13"/>
      <c r="N18" s="14"/>
      <c r="O18" s="13"/>
      <c r="P18" s="78"/>
      <c r="Q18" s="15"/>
      <c r="R18" s="78"/>
      <c r="S18" s="76"/>
      <c r="T18" s="69"/>
      <c r="U18" s="13"/>
      <c r="V18" s="19"/>
      <c r="W18" s="13"/>
    </row>
    <row r="19" spans="1:23" x14ac:dyDescent="0.2">
      <c r="A19" s="85">
        <f t="shared" si="0"/>
        <v>37238</v>
      </c>
      <c r="C19" s="9"/>
      <c r="D19" s="80"/>
      <c r="E19" s="9"/>
      <c r="F19" s="80"/>
      <c r="G19" s="9"/>
      <c r="H19" s="80"/>
      <c r="I19" s="17"/>
      <c r="J19" s="80"/>
      <c r="K19" s="10"/>
      <c r="L19" s="12">
        <v>20303</v>
      </c>
      <c r="M19" s="13"/>
      <c r="N19" s="14"/>
      <c r="O19" s="13"/>
      <c r="P19" s="78"/>
      <c r="Q19" s="15"/>
      <c r="R19" s="78"/>
      <c r="S19" s="76"/>
      <c r="T19" s="69"/>
      <c r="U19" s="13"/>
      <c r="V19" s="19"/>
      <c r="W19" s="13"/>
    </row>
    <row r="20" spans="1:23" x14ac:dyDescent="0.2">
      <c r="A20" s="85">
        <f t="shared" si="0"/>
        <v>37239</v>
      </c>
      <c r="C20" s="9"/>
      <c r="D20" s="80"/>
      <c r="E20" s="9"/>
      <c r="F20" s="80"/>
      <c r="G20" s="9"/>
      <c r="H20" s="80"/>
      <c r="I20" s="9"/>
      <c r="J20" s="80"/>
      <c r="K20" s="10"/>
      <c r="L20" s="12">
        <v>19946</v>
      </c>
      <c r="M20" s="13"/>
      <c r="N20" s="14"/>
      <c r="O20" s="13"/>
      <c r="P20" s="78"/>
      <c r="Q20" s="15"/>
      <c r="R20" s="78"/>
      <c r="S20" s="76"/>
      <c r="T20" s="69"/>
      <c r="U20" s="13"/>
      <c r="V20" s="19"/>
      <c r="W20" s="13"/>
    </row>
    <row r="21" spans="1:23" s="21" customFormat="1" x14ac:dyDescent="0.2">
      <c r="A21" s="85">
        <f t="shared" si="0"/>
        <v>37240</v>
      </c>
      <c r="C21" s="26"/>
      <c r="D21" s="27"/>
      <c r="E21" s="22"/>
      <c r="F21" s="27"/>
      <c r="G21" s="22"/>
      <c r="H21" s="27"/>
      <c r="I21" s="22"/>
      <c r="J21" s="27"/>
      <c r="K21" s="23"/>
      <c r="L21" s="28"/>
      <c r="M21" s="25"/>
      <c r="N21" s="30"/>
      <c r="O21" s="25"/>
      <c r="P21" s="79"/>
      <c r="Q21" s="31"/>
      <c r="R21" s="79"/>
      <c r="S21" s="75"/>
      <c r="T21" s="68"/>
      <c r="U21" s="25"/>
      <c r="V21" s="32"/>
      <c r="W21" s="25"/>
    </row>
    <row r="22" spans="1:23" s="21" customFormat="1" x14ac:dyDescent="0.2">
      <c r="A22" s="85">
        <f t="shared" si="0"/>
        <v>37241</v>
      </c>
      <c r="C22" s="22"/>
      <c r="D22" s="27"/>
      <c r="E22" s="22"/>
      <c r="F22" s="27"/>
      <c r="G22" s="22"/>
      <c r="H22" s="27"/>
      <c r="I22" s="22"/>
      <c r="J22" s="27"/>
      <c r="K22" s="23"/>
      <c r="L22" s="28"/>
      <c r="M22" s="25"/>
      <c r="N22" s="30"/>
      <c r="O22" s="25"/>
      <c r="P22" s="79"/>
      <c r="Q22" s="31"/>
      <c r="R22" s="79"/>
      <c r="S22" s="75"/>
      <c r="T22" s="68"/>
      <c r="U22" s="25"/>
      <c r="V22" s="32"/>
      <c r="W22" s="25"/>
    </row>
    <row r="23" spans="1:23" x14ac:dyDescent="0.2">
      <c r="A23" s="85">
        <f t="shared" si="0"/>
        <v>37242</v>
      </c>
      <c r="C23" s="17"/>
      <c r="D23" s="80"/>
      <c r="E23" s="17"/>
      <c r="F23" s="80"/>
      <c r="G23" s="9"/>
      <c r="H23" s="80"/>
      <c r="I23" s="17"/>
      <c r="J23" s="80"/>
      <c r="K23" s="10"/>
      <c r="L23" s="12"/>
      <c r="M23" s="13"/>
      <c r="N23" s="14"/>
      <c r="O23" s="13"/>
      <c r="P23" s="78"/>
      <c r="Q23" s="13"/>
      <c r="R23" s="78"/>
      <c r="S23" s="76"/>
      <c r="T23" s="69"/>
      <c r="U23" s="13"/>
      <c r="V23" s="19"/>
      <c r="W23" s="13"/>
    </row>
    <row r="24" spans="1:23" x14ac:dyDescent="0.2">
      <c r="A24" s="85">
        <f t="shared" si="0"/>
        <v>37243</v>
      </c>
      <c r="C24" s="9"/>
      <c r="D24" s="80"/>
      <c r="E24" s="9"/>
      <c r="F24" s="80"/>
      <c r="G24" s="9"/>
      <c r="H24" s="80"/>
      <c r="I24" s="9"/>
      <c r="J24" s="80"/>
      <c r="K24" s="10"/>
      <c r="L24" s="12"/>
      <c r="M24" s="13"/>
      <c r="N24" s="14"/>
      <c r="O24" s="13"/>
      <c r="P24" s="78"/>
      <c r="Q24" s="15"/>
      <c r="R24" s="78"/>
      <c r="S24" s="76"/>
      <c r="T24" s="69"/>
      <c r="U24" s="13"/>
      <c r="V24" s="19"/>
      <c r="W24" s="13"/>
    </row>
    <row r="25" spans="1:23" x14ac:dyDescent="0.2">
      <c r="A25" s="85">
        <f t="shared" si="0"/>
        <v>37244</v>
      </c>
      <c r="C25" s="9"/>
      <c r="D25" s="80"/>
      <c r="E25" s="9"/>
      <c r="F25" s="80"/>
      <c r="G25" s="9"/>
      <c r="H25" s="80"/>
      <c r="I25" s="17"/>
      <c r="J25" s="80"/>
      <c r="K25" s="10"/>
      <c r="L25" s="12"/>
      <c r="M25" s="13"/>
      <c r="N25" s="14"/>
      <c r="O25" s="13"/>
      <c r="P25" s="78"/>
      <c r="Q25" s="15"/>
      <c r="R25" s="82"/>
      <c r="S25" s="76"/>
      <c r="T25" s="70"/>
      <c r="U25" s="13"/>
      <c r="V25" s="19"/>
      <c r="W25" s="13"/>
    </row>
    <row r="26" spans="1:23" x14ac:dyDescent="0.2">
      <c r="A26" s="85">
        <f t="shared" si="0"/>
        <v>37245</v>
      </c>
      <c r="C26" s="17"/>
      <c r="D26" s="80"/>
      <c r="E26" s="9"/>
      <c r="F26" s="80"/>
      <c r="G26" s="9"/>
      <c r="H26" s="80"/>
      <c r="I26" s="9"/>
      <c r="J26" s="80"/>
      <c r="K26" s="10"/>
      <c r="L26" s="12"/>
      <c r="M26" s="13"/>
      <c r="N26" s="14"/>
      <c r="O26" s="13"/>
      <c r="P26" s="78"/>
      <c r="Q26" s="15"/>
      <c r="R26" s="82"/>
      <c r="S26" s="76"/>
      <c r="T26" s="70"/>
      <c r="U26" s="13"/>
      <c r="V26" s="19"/>
      <c r="W26" s="13"/>
    </row>
    <row r="27" spans="1:23" x14ac:dyDescent="0.2">
      <c r="A27" s="85">
        <f t="shared" si="0"/>
        <v>37246</v>
      </c>
      <c r="C27" s="9"/>
      <c r="D27" s="80"/>
      <c r="E27" s="9"/>
      <c r="F27" s="80"/>
      <c r="G27" s="9"/>
      <c r="H27" s="80"/>
      <c r="I27" s="9"/>
      <c r="J27" s="80"/>
      <c r="K27" s="10"/>
      <c r="L27" s="12"/>
      <c r="M27" s="13"/>
      <c r="N27" s="14"/>
      <c r="O27" s="13"/>
      <c r="P27" s="78"/>
      <c r="Q27" s="15"/>
      <c r="R27" s="82"/>
      <c r="S27" s="76"/>
      <c r="T27" s="70"/>
      <c r="U27" s="13"/>
      <c r="V27" s="19"/>
      <c r="W27" s="13"/>
    </row>
    <row r="28" spans="1:23" s="21" customFormat="1" x14ac:dyDescent="0.2">
      <c r="A28" s="85">
        <f t="shared" si="0"/>
        <v>37247</v>
      </c>
      <c r="C28" s="22"/>
      <c r="D28" s="27"/>
      <c r="E28" s="26"/>
      <c r="F28" s="27"/>
      <c r="G28" s="22"/>
      <c r="H28" s="27"/>
      <c r="I28" s="22"/>
      <c r="J28" s="27"/>
      <c r="K28" s="23"/>
      <c r="L28" s="28"/>
      <c r="M28" s="25"/>
      <c r="N28" s="68"/>
      <c r="O28" s="25"/>
      <c r="P28" s="79"/>
      <c r="Q28" s="31"/>
      <c r="R28" s="79"/>
      <c r="S28" s="75"/>
      <c r="T28" s="68"/>
      <c r="U28" s="25"/>
      <c r="V28" s="32"/>
      <c r="W28" s="25"/>
    </row>
    <row r="29" spans="1:23" s="21" customFormat="1" x14ac:dyDescent="0.2">
      <c r="A29" s="85">
        <f t="shared" si="0"/>
        <v>37248</v>
      </c>
      <c r="C29" s="26"/>
      <c r="D29" s="27"/>
      <c r="E29" s="22"/>
      <c r="F29" s="27"/>
      <c r="G29" s="22"/>
      <c r="H29" s="27"/>
      <c r="I29" s="26"/>
      <c r="J29" s="27"/>
      <c r="K29" s="23"/>
      <c r="L29" s="28"/>
      <c r="M29" s="25"/>
      <c r="N29" s="68"/>
      <c r="O29" s="25"/>
      <c r="P29" s="79"/>
      <c r="Q29" s="31"/>
      <c r="R29" s="79"/>
      <c r="S29" s="75"/>
      <c r="T29" s="68"/>
      <c r="U29" s="25"/>
      <c r="V29" s="32"/>
      <c r="W29" s="25"/>
    </row>
    <row r="30" spans="1:23" x14ac:dyDescent="0.2">
      <c r="A30" s="85">
        <f t="shared" si="0"/>
        <v>37249</v>
      </c>
      <c r="C30" s="9"/>
      <c r="D30" s="80"/>
      <c r="E30" s="9"/>
      <c r="F30" s="80"/>
      <c r="G30" s="9"/>
      <c r="H30" s="80"/>
      <c r="I30" s="9"/>
      <c r="J30" s="80"/>
      <c r="K30" s="10"/>
      <c r="L30" s="12"/>
      <c r="M30" s="13"/>
      <c r="N30" s="69"/>
      <c r="O30" s="13"/>
      <c r="P30" s="78"/>
      <c r="Q30" s="15"/>
      <c r="R30" s="82"/>
      <c r="S30" s="76"/>
      <c r="T30" s="70"/>
      <c r="U30" s="13"/>
      <c r="V30" s="19"/>
      <c r="W30" s="13"/>
    </row>
    <row r="31" spans="1:23" x14ac:dyDescent="0.2">
      <c r="A31" s="85">
        <f t="shared" si="0"/>
        <v>37250</v>
      </c>
      <c r="C31" s="9"/>
      <c r="D31" s="80"/>
      <c r="E31" s="9"/>
      <c r="F31" s="80"/>
      <c r="G31" s="9"/>
      <c r="H31" s="80"/>
      <c r="I31" s="17"/>
      <c r="J31" s="80"/>
      <c r="K31" s="10"/>
      <c r="L31" s="12"/>
      <c r="M31" s="13"/>
      <c r="N31" s="69"/>
      <c r="O31" s="13"/>
      <c r="P31" s="78"/>
      <c r="Q31" s="15"/>
      <c r="R31" s="78"/>
      <c r="S31" s="76"/>
      <c r="T31" s="69"/>
      <c r="U31" s="13"/>
      <c r="V31" s="19"/>
      <c r="W31" s="13"/>
    </row>
    <row r="32" spans="1:23" x14ac:dyDescent="0.2">
      <c r="A32" s="85">
        <f t="shared" si="0"/>
        <v>37251</v>
      </c>
      <c r="C32" s="9"/>
      <c r="D32" s="80"/>
      <c r="E32" s="9"/>
      <c r="F32" s="80"/>
      <c r="G32" s="9"/>
      <c r="H32" s="80"/>
      <c r="I32" s="17"/>
      <c r="J32" s="16"/>
      <c r="K32" s="10"/>
      <c r="L32" s="12"/>
      <c r="M32" s="13"/>
      <c r="N32" s="69"/>
      <c r="O32" s="13"/>
      <c r="P32" s="78"/>
      <c r="Q32" s="15"/>
      <c r="R32" s="82"/>
      <c r="S32" s="76"/>
      <c r="T32" s="70"/>
      <c r="U32" s="13"/>
      <c r="V32" s="19"/>
      <c r="W32" s="13"/>
    </row>
    <row r="33" spans="1:23" x14ac:dyDescent="0.2">
      <c r="A33" s="85">
        <f t="shared" si="0"/>
        <v>37252</v>
      </c>
      <c r="C33" s="9"/>
      <c r="D33" s="80"/>
      <c r="E33" s="9"/>
      <c r="F33" s="80"/>
      <c r="G33" s="9"/>
      <c r="H33" s="80"/>
      <c r="I33" s="9"/>
      <c r="J33" s="11"/>
      <c r="K33" s="10"/>
      <c r="L33" s="12"/>
      <c r="M33" s="13"/>
      <c r="N33" s="69"/>
      <c r="O33" s="13"/>
      <c r="P33" s="78"/>
      <c r="Q33" s="13"/>
      <c r="R33" s="78"/>
      <c r="S33" s="76"/>
      <c r="T33" s="13"/>
      <c r="U33" s="13"/>
      <c r="V33" s="19"/>
      <c r="W33" s="13"/>
    </row>
    <row r="34" spans="1:23" x14ac:dyDescent="0.2">
      <c r="A34" s="85">
        <f t="shared" si="0"/>
        <v>37253</v>
      </c>
      <c r="C34" s="9"/>
      <c r="D34" s="80"/>
      <c r="E34" s="17"/>
      <c r="F34" s="80"/>
      <c r="G34" s="9"/>
      <c r="H34" s="80"/>
      <c r="I34" s="9"/>
      <c r="J34" s="11"/>
      <c r="K34" s="10"/>
      <c r="L34" s="12"/>
      <c r="M34" s="13"/>
      <c r="N34" s="69"/>
      <c r="O34" s="13"/>
      <c r="P34" s="78"/>
      <c r="Q34" s="13"/>
      <c r="R34" s="78"/>
      <c r="S34" s="76"/>
      <c r="T34" s="13"/>
      <c r="U34" s="13"/>
      <c r="V34" s="19"/>
      <c r="W34" s="13"/>
    </row>
    <row r="35" spans="1:23" s="21" customFormat="1" x14ac:dyDescent="0.2">
      <c r="A35" s="85">
        <f t="shared" si="0"/>
        <v>37254</v>
      </c>
      <c r="C35" s="22"/>
      <c r="D35" s="27"/>
      <c r="E35" s="22"/>
      <c r="F35" s="27"/>
      <c r="G35" s="26"/>
      <c r="H35" s="27"/>
      <c r="I35" s="22"/>
      <c r="J35" s="24"/>
      <c r="K35" s="23"/>
      <c r="L35" s="28"/>
      <c r="M35" s="25"/>
      <c r="N35" s="68"/>
      <c r="O35" s="25"/>
      <c r="P35" s="79"/>
      <c r="Q35" s="25"/>
      <c r="R35" s="79"/>
      <c r="S35" s="75"/>
      <c r="T35" s="25"/>
      <c r="U35" s="25"/>
      <c r="V35" s="32"/>
      <c r="W35" s="25"/>
    </row>
    <row r="36" spans="1:23" s="21" customFormat="1" x14ac:dyDescent="0.2">
      <c r="A36" s="85">
        <f t="shared" si="0"/>
        <v>37255</v>
      </c>
      <c r="C36" s="26"/>
      <c r="D36" s="27"/>
      <c r="E36" s="22"/>
      <c r="F36" s="27"/>
      <c r="G36" s="26"/>
      <c r="H36" s="27"/>
      <c r="I36" s="22"/>
      <c r="J36" s="24"/>
      <c r="K36" s="23"/>
      <c r="L36" s="28"/>
      <c r="M36" s="25"/>
      <c r="N36" s="68"/>
      <c r="O36" s="25"/>
      <c r="P36" s="79"/>
      <c r="Q36" s="25"/>
      <c r="R36" s="79"/>
      <c r="S36" s="75"/>
      <c r="T36" s="25"/>
      <c r="U36" s="25"/>
      <c r="V36" s="32"/>
      <c r="W36" s="25"/>
    </row>
    <row r="37" spans="1:23" x14ac:dyDescent="0.2">
      <c r="A37" s="85">
        <f t="shared" si="0"/>
        <v>37256</v>
      </c>
      <c r="C37" s="9"/>
      <c r="D37" s="80"/>
      <c r="E37" s="9"/>
      <c r="F37" s="80"/>
      <c r="G37" s="9"/>
      <c r="H37" s="80"/>
      <c r="I37" s="9"/>
      <c r="J37" s="11"/>
      <c r="K37" s="10"/>
      <c r="L37" s="12"/>
      <c r="M37" s="13"/>
      <c r="N37" s="69"/>
      <c r="O37" s="13"/>
      <c r="P37" s="78"/>
      <c r="Q37" s="13"/>
      <c r="R37" s="78"/>
      <c r="S37" s="76"/>
      <c r="T37" s="13"/>
      <c r="U37" s="13"/>
      <c r="V37" s="19"/>
      <c r="W37" s="13"/>
    </row>
    <row r="38" spans="1:23" x14ac:dyDescent="0.2">
      <c r="A38" s="85">
        <f t="shared" si="0"/>
        <v>37257</v>
      </c>
      <c r="C38" s="9"/>
      <c r="D38" s="10"/>
      <c r="E38" s="9"/>
      <c r="F38" s="10"/>
      <c r="G38" s="9"/>
      <c r="H38" s="10"/>
      <c r="I38" s="9"/>
      <c r="J38" s="11"/>
      <c r="K38" s="10"/>
      <c r="L38" s="12"/>
      <c r="M38" s="13"/>
      <c r="N38" s="13"/>
      <c r="O38" s="13"/>
      <c r="P38" s="13"/>
      <c r="Q38" s="13"/>
      <c r="R38" s="13"/>
      <c r="S38" s="13"/>
      <c r="T38" s="13"/>
      <c r="U38" s="13"/>
      <c r="V38" s="19" t="s">
        <v>29</v>
      </c>
      <c r="W38" s="13"/>
    </row>
    <row r="39" spans="1:23" x14ac:dyDescent="0.2">
      <c r="A39" s="85">
        <f t="shared" si="0"/>
        <v>37258</v>
      </c>
      <c r="C39" s="34"/>
      <c r="D39" s="35"/>
      <c r="E39" s="34"/>
      <c r="F39" s="35"/>
      <c r="G39" s="34"/>
      <c r="H39" s="35"/>
      <c r="I39" s="34"/>
      <c r="J39" s="36"/>
      <c r="K39" s="35"/>
      <c r="L39" s="12"/>
      <c r="M39" s="37"/>
      <c r="N39" s="37"/>
      <c r="O39" s="37"/>
      <c r="P39" s="37"/>
      <c r="Q39" s="37"/>
      <c r="R39" s="37"/>
      <c r="S39" s="37"/>
      <c r="T39" s="13"/>
      <c r="U39" s="13"/>
      <c r="V39" s="19" t="s">
        <v>30</v>
      </c>
      <c r="W39" s="13"/>
    </row>
    <row r="40" spans="1:23" x14ac:dyDescent="0.2">
      <c r="A40" s="85">
        <f t="shared" si="0"/>
        <v>37259</v>
      </c>
      <c r="C40" s="34"/>
      <c r="D40" s="35"/>
      <c r="E40" s="34"/>
      <c r="F40" s="35"/>
      <c r="G40" s="34"/>
      <c r="H40" s="35"/>
      <c r="I40" s="34"/>
      <c r="J40" s="36"/>
      <c r="K40" s="35"/>
      <c r="L40" s="12"/>
      <c r="M40" s="37"/>
      <c r="N40" s="37"/>
      <c r="O40" s="37"/>
      <c r="P40" s="37"/>
      <c r="Q40" s="37"/>
      <c r="R40" s="37"/>
      <c r="S40" s="37"/>
      <c r="T40" s="13"/>
      <c r="U40" s="13"/>
      <c r="V40" s="19" t="s">
        <v>31</v>
      </c>
      <c r="W40" s="13"/>
    </row>
    <row r="41" spans="1:23" x14ac:dyDescent="0.2">
      <c r="A41" s="85">
        <f t="shared" si="0"/>
        <v>37260</v>
      </c>
      <c r="C41" s="34"/>
      <c r="D41" s="35"/>
      <c r="E41" s="34"/>
      <c r="F41" s="35"/>
      <c r="G41" s="34"/>
      <c r="H41" s="35"/>
      <c r="I41" s="34"/>
      <c r="J41" s="36"/>
      <c r="K41" s="35"/>
      <c r="L41" s="12"/>
      <c r="M41" s="37"/>
      <c r="N41" s="37"/>
      <c r="O41" s="37"/>
      <c r="P41" s="37"/>
      <c r="Q41" s="72"/>
      <c r="R41" s="72"/>
      <c r="S41" s="72"/>
      <c r="T41" s="13"/>
      <c r="U41" s="13"/>
      <c r="V41" s="19" t="s">
        <v>32</v>
      </c>
      <c r="W41" s="13"/>
    </row>
    <row r="42" spans="1:23" ht="13.5" thickBot="1" x14ac:dyDescent="0.25">
      <c r="A42" s="2"/>
      <c r="C42" s="42"/>
      <c r="D42" s="43"/>
      <c r="E42" s="42"/>
      <c r="F42" s="43"/>
      <c r="G42" s="42"/>
      <c r="H42" s="43"/>
      <c r="I42" s="42"/>
      <c r="J42" s="44"/>
      <c r="K42" s="43"/>
      <c r="L42" s="45"/>
      <c r="M42" s="45"/>
      <c r="N42" s="45"/>
      <c r="O42" s="45"/>
      <c r="P42" s="45"/>
      <c r="Q42" s="37"/>
      <c r="R42" s="13"/>
      <c r="S42" s="13"/>
      <c r="T42" s="13"/>
      <c r="U42" s="13"/>
      <c r="V42" s="13"/>
      <c r="W42" s="13"/>
    </row>
    <row r="43" spans="1:23" x14ac:dyDescent="0.2">
      <c r="A43" s="46" t="s">
        <v>14</v>
      </c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9"/>
      <c r="M43" s="48"/>
      <c r="N43" s="50"/>
      <c r="O43" s="48"/>
      <c r="P43" s="49"/>
      <c r="Q43" s="49"/>
      <c r="R43" s="49"/>
      <c r="S43" s="49"/>
      <c r="T43" s="13"/>
      <c r="U43" s="13"/>
      <c r="V43" s="13"/>
      <c r="W43" s="13"/>
    </row>
    <row r="44" spans="1:23" x14ac:dyDescent="0.2">
      <c r="A44" s="51" t="s">
        <v>15</v>
      </c>
      <c r="B44" s="52"/>
      <c r="C44" s="38"/>
      <c r="D44" s="38"/>
      <c r="E44" s="38"/>
      <c r="F44" s="38"/>
      <c r="G44" s="38"/>
      <c r="H44" s="38"/>
      <c r="I44" s="38"/>
      <c r="J44" s="38"/>
      <c r="K44" s="38"/>
      <c r="L44" s="39"/>
      <c r="M44" s="38"/>
      <c r="N44" s="41"/>
      <c r="O44" s="38"/>
      <c r="P44" s="39"/>
      <c r="Q44" s="39"/>
      <c r="R44" s="39"/>
      <c r="S44" s="39"/>
      <c r="T44" s="13"/>
      <c r="U44" s="13"/>
      <c r="V44" s="13"/>
      <c r="W44" s="13"/>
    </row>
    <row r="45" spans="1:23" x14ac:dyDescent="0.2">
      <c r="A45" s="51" t="s">
        <v>16</v>
      </c>
      <c r="B45" s="52"/>
      <c r="C45" s="38"/>
      <c r="D45" s="38"/>
      <c r="E45" s="38"/>
      <c r="F45" s="38"/>
      <c r="G45" s="38"/>
      <c r="H45" s="38"/>
      <c r="I45" s="38"/>
      <c r="J45" s="38"/>
      <c r="K45" s="38"/>
      <c r="L45" s="39"/>
      <c r="M45" s="38"/>
      <c r="N45" s="41"/>
      <c r="O45" s="38"/>
      <c r="P45" s="39"/>
      <c r="Q45" s="38"/>
      <c r="R45" s="39"/>
      <c r="S45" s="81"/>
      <c r="T45" s="13"/>
      <c r="U45" s="13"/>
      <c r="V45" s="13"/>
      <c r="W45" s="13"/>
    </row>
    <row r="46" spans="1:23" x14ac:dyDescent="0.2">
      <c r="A46" s="51" t="s">
        <v>17</v>
      </c>
      <c r="B46" s="52"/>
      <c r="C46" s="38"/>
      <c r="D46" s="38"/>
      <c r="E46" s="38"/>
      <c r="F46" s="38"/>
      <c r="G46" s="38"/>
      <c r="H46" s="38"/>
      <c r="I46" s="38"/>
      <c r="J46" s="38"/>
      <c r="K46" s="35"/>
      <c r="L46" s="39"/>
      <c r="M46" s="39"/>
      <c r="N46" s="41"/>
      <c r="O46" s="41"/>
      <c r="P46" s="39"/>
      <c r="Q46" s="41"/>
      <c r="R46" s="39"/>
      <c r="S46" s="39"/>
      <c r="T46" s="13"/>
      <c r="U46" s="13"/>
      <c r="V46" s="13"/>
      <c r="W46" s="13"/>
    </row>
    <row r="47" spans="1:23" ht="13.5" thickBot="1" x14ac:dyDescent="0.25">
      <c r="A47" s="61" t="s">
        <v>20</v>
      </c>
      <c r="B47" s="54"/>
      <c r="C47" s="62"/>
      <c r="D47" s="62"/>
      <c r="E47" s="62"/>
      <c r="F47" s="62"/>
      <c r="G47" s="62"/>
      <c r="H47" s="62"/>
      <c r="I47" s="62"/>
      <c r="J47" s="62"/>
      <c r="K47" s="62"/>
      <c r="L47" s="65"/>
      <c r="M47" s="62"/>
      <c r="N47" s="66"/>
      <c r="O47" s="62"/>
      <c r="P47" s="65"/>
      <c r="Q47" s="62"/>
      <c r="R47" s="65"/>
      <c r="S47" s="77"/>
      <c r="T47" s="13"/>
      <c r="U47" s="13"/>
      <c r="V47" s="13"/>
      <c r="W47" s="13"/>
    </row>
    <row r="48" spans="1:23" ht="13.5" thickBot="1" x14ac:dyDescent="0.25">
      <c r="A48" s="59" t="s">
        <v>13</v>
      </c>
      <c r="B48" s="60"/>
      <c r="C48" s="101" t="e">
        <f t="shared" ref="C48:J48" si="1">AVERAGE(C43:C46)</f>
        <v>#DIV/0!</v>
      </c>
      <c r="D48" s="101" t="e">
        <f t="shared" si="1"/>
        <v>#DIV/0!</v>
      </c>
      <c r="E48" s="101" t="e">
        <f t="shared" si="1"/>
        <v>#DIV/0!</v>
      </c>
      <c r="F48" s="101" t="e">
        <f t="shared" si="1"/>
        <v>#DIV/0!</v>
      </c>
      <c r="G48" s="101" t="e">
        <f t="shared" si="1"/>
        <v>#DIV/0!</v>
      </c>
      <c r="H48" s="101" t="e">
        <f t="shared" si="1"/>
        <v>#DIV/0!</v>
      </c>
      <c r="I48" s="101" t="e">
        <f t="shared" si="1"/>
        <v>#DIV/0!</v>
      </c>
      <c r="J48" s="101" t="e">
        <f t="shared" si="1"/>
        <v>#DIV/0!</v>
      </c>
      <c r="K48" s="102"/>
      <c r="L48" s="103">
        <f>AVERAGE(L9:L39)</f>
        <v>19401.166666666668</v>
      </c>
      <c r="M48" s="104"/>
      <c r="N48" s="105">
        <f>AVERAGE(N9:N39)</f>
        <v>0.52400000000000002</v>
      </c>
      <c r="O48" s="104"/>
      <c r="P48" s="103">
        <f>AVERAGE(P9:P39)</f>
        <v>1382.0729166666667</v>
      </c>
      <c r="Q48" s="106"/>
      <c r="R48" s="107">
        <f>AVERAGE(R9:R39)</f>
        <v>30065.541666666668</v>
      </c>
      <c r="S48" s="107">
        <f>AVERAGE(S9:S39)</f>
        <v>59.22916666666697</v>
      </c>
      <c r="T48" s="13"/>
      <c r="U48" s="13"/>
      <c r="V48" s="13"/>
      <c r="W48" s="13"/>
    </row>
    <row r="49" spans="1:19" ht="13.5" thickBot="1" x14ac:dyDescent="0.25">
      <c r="A49" s="53"/>
      <c r="B49" s="54"/>
      <c r="C49" s="55"/>
      <c r="D49" s="56"/>
      <c r="E49" s="55"/>
      <c r="F49" s="56"/>
      <c r="G49" s="55"/>
      <c r="H49" s="56"/>
      <c r="I49" s="55"/>
      <c r="J49" s="57"/>
      <c r="K49" s="56"/>
      <c r="L49" s="54"/>
      <c r="M49" s="54"/>
      <c r="N49" s="54"/>
      <c r="O49" s="54"/>
      <c r="P49" s="54"/>
      <c r="Q49" s="54"/>
      <c r="R49" s="54"/>
      <c r="S49" s="54"/>
    </row>
  </sheetData>
  <mergeCells count="1">
    <mergeCell ref="C3:J3"/>
  </mergeCells>
  <phoneticPr fontId="0" type="noConversion"/>
  <pageMargins left="0.75" right="0.75" top="1" bottom="1" header="0.5" footer="0.5"/>
  <pageSetup scale="77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Y47"/>
  <sheetViews>
    <sheetView topLeftCell="A34" workbookViewId="0">
      <selection activeCell="N41" sqref="N41"/>
    </sheetView>
  </sheetViews>
  <sheetFormatPr defaultRowHeight="12.75" x14ac:dyDescent="0.2"/>
  <cols>
    <col min="1" max="1" width="14.42578125" customWidth="1" collapsed="1"/>
    <col min="2" max="2" width="2.28515625" customWidth="1" collapsed="1"/>
    <col min="3" max="3" width="9.140625" style="1" collapsed="1"/>
    <col min="4" max="4" width="6.28515625" style="4" customWidth="1" collapsed="1"/>
    <col min="5" max="5" width="9.140625" style="1" collapsed="1"/>
    <col min="6" max="6" width="5.85546875" style="4" customWidth="1" collapsed="1"/>
    <col min="7" max="7" width="9.5703125" style="1" customWidth="1" collapsed="1"/>
    <col min="8" max="8" width="6.7109375" style="4" customWidth="1" collapsed="1"/>
    <col min="9" max="9" width="8.28515625" style="1" customWidth="1" collapsed="1"/>
    <col min="10" max="10" width="6.7109375" style="6" customWidth="1" collapsed="1"/>
    <col min="11" max="11" width="2.140625" style="4" customWidth="1" collapsed="1"/>
    <col min="12" max="12" width="10.140625" customWidth="1" collapsed="1"/>
    <col min="13" max="13" width="1.7109375" customWidth="1" collapsed="1"/>
    <col min="14" max="14" width="9.7109375" customWidth="1" collapsed="1"/>
    <col min="15" max="15" width="1.7109375" customWidth="1" collapsed="1"/>
    <col min="16" max="16" width="9.5703125" customWidth="1" collapsed="1"/>
    <col min="17" max="17" width="1.7109375" customWidth="1" collapsed="1"/>
    <col min="18" max="18" width="8.85546875" customWidth="1" collapsed="1"/>
    <col min="19" max="19" width="1.7109375" customWidth="1" collapsed="1"/>
    <col min="20" max="20" width="9.85546875" customWidth="1" collapsed="1"/>
    <col min="21" max="21" width="1.5703125" customWidth="1" collapsed="1"/>
    <col min="22" max="22" width="9" customWidth="1" collapsed="1"/>
    <col min="23" max="23" width="1.85546875" customWidth="1" collapsed="1"/>
    <col min="24" max="24" width="9.28515625" customWidth="1" collapsed="1"/>
    <col min="25" max="25" width="1.5703125" customWidth="1" collapsed="1"/>
  </cols>
  <sheetData>
    <row r="2" spans="1:25" x14ac:dyDescent="0.2">
      <c r="L2" s="3" t="s">
        <v>26</v>
      </c>
      <c r="P2" s="71" t="s">
        <v>22</v>
      </c>
      <c r="T2" s="71" t="s">
        <v>22</v>
      </c>
      <c r="X2" s="71" t="s">
        <v>22</v>
      </c>
      <c r="Y2" s="71"/>
    </row>
    <row r="3" spans="1:25" x14ac:dyDescent="0.2">
      <c r="C3" s="100" t="s">
        <v>6</v>
      </c>
      <c r="D3" s="100"/>
      <c r="E3" s="100"/>
      <c r="F3" s="100"/>
      <c r="G3" s="100"/>
      <c r="H3" s="100"/>
      <c r="I3" s="100"/>
      <c r="J3" s="100"/>
      <c r="K3" s="3"/>
      <c r="L3" s="3" t="s">
        <v>11</v>
      </c>
      <c r="N3" s="3" t="s">
        <v>0</v>
      </c>
      <c r="P3" s="71" t="s">
        <v>23</v>
      </c>
      <c r="R3" s="3" t="s">
        <v>1</v>
      </c>
      <c r="T3" s="71" t="s">
        <v>23</v>
      </c>
      <c r="V3" s="3" t="s">
        <v>1</v>
      </c>
      <c r="X3" s="71" t="s">
        <v>23</v>
      </c>
      <c r="Y3" s="71"/>
    </row>
    <row r="4" spans="1:25" s="3" customFormat="1" ht="13.5" thickBot="1" x14ac:dyDescent="0.25">
      <c r="A4" s="3" t="s">
        <v>3</v>
      </c>
      <c r="C4" s="7" t="s">
        <v>0</v>
      </c>
      <c r="D4" s="8" t="s">
        <v>7</v>
      </c>
      <c r="E4" s="7" t="s">
        <v>1</v>
      </c>
      <c r="F4" s="8" t="s">
        <v>7</v>
      </c>
      <c r="G4" s="7" t="s">
        <v>2</v>
      </c>
      <c r="H4" s="8" t="s">
        <v>7</v>
      </c>
      <c r="I4" s="7" t="s">
        <v>10</v>
      </c>
      <c r="J4" s="8" t="s">
        <v>7</v>
      </c>
      <c r="K4" s="5"/>
      <c r="L4" s="7" t="s">
        <v>12</v>
      </c>
      <c r="N4" s="7" t="s">
        <v>21</v>
      </c>
      <c r="P4" s="7" t="s">
        <v>0</v>
      </c>
      <c r="R4" s="7" t="s">
        <v>21</v>
      </c>
      <c r="T4" s="7" t="s">
        <v>1</v>
      </c>
      <c r="V4" s="7" t="s">
        <v>21</v>
      </c>
      <c r="X4" s="7" t="s">
        <v>2</v>
      </c>
      <c r="Y4" s="7"/>
    </row>
    <row r="6" spans="1:25" ht="6" customHeight="1" x14ac:dyDescent="0.2"/>
    <row r="7" spans="1:25" s="21" customFormat="1" x14ac:dyDescent="0.2">
      <c r="A7" s="33">
        <v>37163</v>
      </c>
      <c r="C7" s="22">
        <v>27.62</v>
      </c>
      <c r="D7" s="23"/>
      <c r="E7" s="22">
        <v>30.88</v>
      </c>
      <c r="F7" s="23"/>
      <c r="G7" s="22">
        <v>31.24</v>
      </c>
      <c r="H7" s="23"/>
      <c r="I7" s="22">
        <v>20.43</v>
      </c>
      <c r="J7" s="24"/>
      <c r="K7" s="23"/>
      <c r="L7" s="28">
        <v>17413</v>
      </c>
      <c r="M7" s="25"/>
      <c r="N7" s="95">
        <f>L7/C7</f>
        <v>630.44895003620559</v>
      </c>
      <c r="O7" s="25"/>
      <c r="P7" s="25"/>
      <c r="Q7" s="25"/>
      <c r="R7" s="96">
        <f>L7/E7</f>
        <v>563.89248704663214</v>
      </c>
      <c r="S7" s="25"/>
      <c r="T7" s="25"/>
      <c r="U7" s="25"/>
      <c r="V7" s="97">
        <f>L7/G7</f>
        <v>557.3943661971831</v>
      </c>
      <c r="W7" s="25"/>
      <c r="X7" s="25"/>
      <c r="Y7" s="25"/>
    </row>
    <row r="8" spans="1:25" s="21" customFormat="1" ht="12.75" customHeight="1" x14ac:dyDescent="0.2">
      <c r="A8" s="90">
        <v>37164</v>
      </c>
      <c r="C8" s="22">
        <v>24.57</v>
      </c>
      <c r="D8" s="92">
        <f t="shared" ref="D8:D39" si="0">C8-C7</f>
        <v>-3.0500000000000007</v>
      </c>
      <c r="E8" s="22">
        <v>29.41</v>
      </c>
      <c r="F8" s="93">
        <f t="shared" ref="F8:F32" si="1">E8-E7</f>
        <v>-1.4699999999999989</v>
      </c>
      <c r="G8" s="22">
        <v>29.31</v>
      </c>
      <c r="H8" s="94">
        <f t="shared" ref="H8:H32" si="2">G8-G7</f>
        <v>-1.9299999999999997</v>
      </c>
      <c r="I8" s="26">
        <v>18.52</v>
      </c>
      <c r="J8" s="91">
        <f t="shared" ref="J8:J32" si="3">I8-I7</f>
        <v>-1.9100000000000001</v>
      </c>
      <c r="K8" s="27"/>
      <c r="L8" s="28">
        <v>17160</v>
      </c>
      <c r="M8" s="25"/>
      <c r="N8" s="95">
        <f t="shared" ref="N8:N39" si="4">L8/C8</f>
        <v>698.41269841269843</v>
      </c>
      <c r="O8" s="25"/>
      <c r="P8" s="25"/>
      <c r="Q8" s="25"/>
      <c r="R8" s="96">
        <f t="shared" ref="R8:R39" si="5">L8/E8</f>
        <v>583.47500850051006</v>
      </c>
      <c r="S8" s="25"/>
      <c r="T8" s="25"/>
      <c r="U8" s="25"/>
      <c r="V8" s="97">
        <f t="shared" ref="V8:V39" si="6">L8/G8</f>
        <v>585.46571136131013</v>
      </c>
      <c r="W8" s="25"/>
      <c r="X8" s="25"/>
      <c r="Y8" s="25"/>
    </row>
    <row r="9" spans="1:25" x14ac:dyDescent="0.2">
      <c r="A9" s="90">
        <v>37165</v>
      </c>
      <c r="B9" s="2"/>
      <c r="C9" s="17">
        <v>26</v>
      </c>
      <c r="D9" s="92">
        <f t="shared" si="0"/>
        <v>1.4299999999999997</v>
      </c>
      <c r="E9" s="17">
        <v>30.45</v>
      </c>
      <c r="F9" s="93">
        <f t="shared" si="1"/>
        <v>1.0399999999999991</v>
      </c>
      <c r="G9" s="17">
        <v>31.09</v>
      </c>
      <c r="H9" s="94">
        <f t="shared" si="2"/>
        <v>1.7800000000000011</v>
      </c>
      <c r="I9" s="17">
        <v>24.89</v>
      </c>
      <c r="J9" s="91">
        <f t="shared" si="3"/>
        <v>6.370000000000001</v>
      </c>
      <c r="K9" s="16"/>
      <c r="L9" s="12">
        <v>19598</v>
      </c>
      <c r="M9" s="18"/>
      <c r="N9" s="95">
        <f t="shared" si="4"/>
        <v>753.76923076923072</v>
      </c>
      <c r="O9" s="13"/>
      <c r="P9" s="13"/>
      <c r="Q9" s="13"/>
      <c r="R9" s="96">
        <f t="shared" si="5"/>
        <v>643.61247947454842</v>
      </c>
      <c r="S9" s="13"/>
      <c r="T9" s="13"/>
      <c r="U9" s="13"/>
      <c r="V9" s="97">
        <f t="shared" si="6"/>
        <v>630.36346091990993</v>
      </c>
      <c r="W9" s="13"/>
      <c r="X9" s="13"/>
      <c r="Y9" s="13"/>
    </row>
    <row r="10" spans="1:25" x14ac:dyDescent="0.2">
      <c r="A10" s="90">
        <f t="shared" ref="A10:A39" si="7">A9+1</f>
        <v>37166</v>
      </c>
      <c r="B10" s="2"/>
      <c r="C10" s="17">
        <v>26.29</v>
      </c>
      <c r="D10" s="92">
        <f t="shared" si="0"/>
        <v>0.28999999999999915</v>
      </c>
      <c r="E10" s="17">
        <v>30.64</v>
      </c>
      <c r="F10" s="93">
        <f t="shared" si="1"/>
        <v>0.19000000000000128</v>
      </c>
      <c r="G10" s="17">
        <v>32.83</v>
      </c>
      <c r="H10" s="94">
        <f t="shared" si="2"/>
        <v>1.7399999999999984</v>
      </c>
      <c r="I10" s="17">
        <v>24.77</v>
      </c>
      <c r="J10" s="91">
        <f t="shared" si="3"/>
        <v>-0.12000000000000099</v>
      </c>
      <c r="K10" s="16"/>
      <c r="L10" s="12">
        <v>20010</v>
      </c>
      <c r="M10" s="18"/>
      <c r="N10" s="95">
        <f t="shared" si="4"/>
        <v>761.12590338531766</v>
      </c>
      <c r="O10" s="13"/>
      <c r="P10" s="13"/>
      <c r="Q10" s="13"/>
      <c r="R10" s="96">
        <f t="shared" si="5"/>
        <v>653.06788511749346</v>
      </c>
      <c r="S10" s="13"/>
      <c r="T10" s="13"/>
      <c r="U10" s="13"/>
      <c r="V10" s="97">
        <f t="shared" si="6"/>
        <v>609.50350289369487</v>
      </c>
      <c r="W10" s="13"/>
      <c r="X10" s="13"/>
      <c r="Y10" s="13"/>
    </row>
    <row r="11" spans="1:25" x14ac:dyDescent="0.2">
      <c r="A11" s="90">
        <f t="shared" si="7"/>
        <v>37167</v>
      </c>
      <c r="B11" s="2"/>
      <c r="C11" s="17">
        <v>26.85</v>
      </c>
      <c r="D11" s="92">
        <f t="shared" si="0"/>
        <v>0.56000000000000227</v>
      </c>
      <c r="E11" s="17">
        <v>28.76</v>
      </c>
      <c r="F11" s="93">
        <f t="shared" si="1"/>
        <v>-1.879999999999999</v>
      </c>
      <c r="G11" s="17">
        <v>30.24</v>
      </c>
      <c r="H11" s="94">
        <f t="shared" si="2"/>
        <v>-2.59</v>
      </c>
      <c r="I11" s="17">
        <v>29.84</v>
      </c>
      <c r="J11" s="91">
        <f t="shared" si="3"/>
        <v>5.07</v>
      </c>
      <c r="K11" s="16"/>
      <c r="L11" s="12">
        <v>20719</v>
      </c>
      <c r="M11" s="18"/>
      <c r="N11" s="95">
        <f t="shared" si="4"/>
        <v>771.65735567970205</v>
      </c>
      <c r="O11" s="13"/>
      <c r="P11" s="13"/>
      <c r="Q11" s="13"/>
      <c r="R11" s="96">
        <f t="shared" si="5"/>
        <v>720.41029207232259</v>
      </c>
      <c r="S11" s="13"/>
      <c r="T11" s="13"/>
      <c r="U11" s="13"/>
      <c r="V11" s="97">
        <f t="shared" si="6"/>
        <v>685.15211640211646</v>
      </c>
      <c r="W11" s="13"/>
      <c r="X11" s="13"/>
      <c r="Y11" s="13"/>
    </row>
    <row r="12" spans="1:25" x14ac:dyDescent="0.2">
      <c r="A12" s="90">
        <f t="shared" si="7"/>
        <v>37168</v>
      </c>
      <c r="B12" s="2"/>
      <c r="C12" s="17">
        <v>27.33</v>
      </c>
      <c r="D12" s="92">
        <f t="shared" si="0"/>
        <v>0.47999999999999687</v>
      </c>
      <c r="E12" s="17">
        <v>31.66</v>
      </c>
      <c r="F12" s="93">
        <f t="shared" si="1"/>
        <v>2.8999999999999986</v>
      </c>
      <c r="G12" s="17">
        <v>33.67</v>
      </c>
      <c r="H12" s="94">
        <f t="shared" si="2"/>
        <v>3.4300000000000033</v>
      </c>
      <c r="I12" s="17">
        <v>29.87</v>
      </c>
      <c r="J12" s="91">
        <f t="shared" si="3"/>
        <v>3.0000000000001137E-2</v>
      </c>
      <c r="K12" s="16"/>
      <c r="L12" s="12">
        <v>21426</v>
      </c>
      <c r="M12" s="18"/>
      <c r="N12" s="95">
        <f t="shared" si="4"/>
        <v>783.97365532382003</v>
      </c>
      <c r="O12" s="13"/>
      <c r="P12" s="13"/>
      <c r="Q12" s="13"/>
      <c r="R12" s="96">
        <f t="shared" si="5"/>
        <v>676.75300063171198</v>
      </c>
      <c r="S12" s="13"/>
      <c r="T12" s="13"/>
      <c r="U12" s="13"/>
      <c r="V12" s="97">
        <f t="shared" si="6"/>
        <v>636.35283635283633</v>
      </c>
      <c r="W12" s="13"/>
      <c r="X12" s="13"/>
      <c r="Y12" s="13"/>
    </row>
    <row r="13" spans="1:25" x14ac:dyDescent="0.2">
      <c r="A13" s="90">
        <f t="shared" si="7"/>
        <v>37169</v>
      </c>
      <c r="B13" s="2"/>
      <c r="C13" s="17">
        <v>26.83</v>
      </c>
      <c r="D13" s="92">
        <f t="shared" si="0"/>
        <v>-0.5</v>
      </c>
      <c r="E13" s="17">
        <v>30.86</v>
      </c>
      <c r="F13" s="93">
        <f t="shared" si="1"/>
        <v>-0.80000000000000071</v>
      </c>
      <c r="G13" s="17">
        <v>32.61</v>
      </c>
      <c r="H13" s="94">
        <f t="shared" si="2"/>
        <v>-1.0600000000000023</v>
      </c>
      <c r="I13" s="17">
        <v>28.61</v>
      </c>
      <c r="J13" s="91">
        <f t="shared" si="3"/>
        <v>-1.2600000000000016</v>
      </c>
      <c r="K13" s="16"/>
      <c r="L13" s="12">
        <v>20585</v>
      </c>
      <c r="M13" s="18"/>
      <c r="N13" s="95">
        <f t="shared" si="4"/>
        <v>767.23816623183006</v>
      </c>
      <c r="O13" s="13"/>
      <c r="P13" s="13"/>
      <c r="Q13" s="13"/>
      <c r="R13" s="96">
        <f t="shared" si="5"/>
        <v>667.04471808165908</v>
      </c>
      <c r="S13" s="13"/>
      <c r="T13" s="13"/>
      <c r="U13" s="13"/>
      <c r="V13" s="97">
        <f t="shared" si="6"/>
        <v>631.24808340999698</v>
      </c>
      <c r="W13" s="13"/>
      <c r="X13" s="13"/>
      <c r="Y13" s="13"/>
    </row>
    <row r="14" spans="1:25" s="21" customFormat="1" x14ac:dyDescent="0.2">
      <c r="A14" s="90">
        <f t="shared" si="7"/>
        <v>37170</v>
      </c>
      <c r="B14" s="20"/>
      <c r="C14" s="26">
        <v>29.34</v>
      </c>
      <c r="D14" s="92">
        <f t="shared" si="0"/>
        <v>2.5100000000000016</v>
      </c>
      <c r="E14" s="26">
        <v>33.24</v>
      </c>
      <c r="F14" s="93">
        <f t="shared" si="1"/>
        <v>2.3800000000000026</v>
      </c>
      <c r="G14" s="26">
        <v>33.42</v>
      </c>
      <c r="H14" s="94">
        <f t="shared" si="2"/>
        <v>0.81000000000000227</v>
      </c>
      <c r="I14" s="26">
        <v>24.44</v>
      </c>
      <c r="J14" s="91">
        <f t="shared" si="3"/>
        <v>-4.1699999999999982</v>
      </c>
      <c r="K14" s="27"/>
      <c r="L14" s="28">
        <v>17836</v>
      </c>
      <c r="M14" s="29"/>
      <c r="N14" s="95">
        <f t="shared" si="4"/>
        <v>607.90729379686434</v>
      </c>
      <c r="O14" s="25"/>
      <c r="P14" s="25"/>
      <c r="Q14" s="25"/>
      <c r="R14" s="96">
        <f t="shared" si="5"/>
        <v>536.58243080625743</v>
      </c>
      <c r="S14" s="25"/>
      <c r="T14" s="25"/>
      <c r="U14" s="25"/>
      <c r="V14" s="97">
        <f t="shared" si="6"/>
        <v>533.69239976062238</v>
      </c>
      <c r="W14" s="25"/>
      <c r="X14" s="25"/>
      <c r="Y14" s="25"/>
    </row>
    <row r="15" spans="1:25" s="21" customFormat="1" x14ac:dyDescent="0.2">
      <c r="A15" s="90">
        <f t="shared" si="7"/>
        <v>37171</v>
      </c>
      <c r="B15" s="20"/>
      <c r="C15" s="26">
        <v>27.98</v>
      </c>
      <c r="D15" s="92">
        <f t="shared" si="0"/>
        <v>-1.3599999999999994</v>
      </c>
      <c r="E15" s="26">
        <v>30.65</v>
      </c>
      <c r="F15" s="93">
        <f t="shared" si="1"/>
        <v>-2.5900000000000034</v>
      </c>
      <c r="G15" s="26">
        <v>30.7</v>
      </c>
      <c r="H15" s="94">
        <f t="shared" si="2"/>
        <v>-2.7200000000000024</v>
      </c>
      <c r="I15" s="26">
        <v>23.9</v>
      </c>
      <c r="J15" s="91">
        <f t="shared" si="3"/>
        <v>-0.5400000000000027</v>
      </c>
      <c r="K15" s="27"/>
      <c r="L15" s="28">
        <v>17454</v>
      </c>
      <c r="M15" s="29"/>
      <c r="N15" s="95">
        <f t="shared" si="4"/>
        <v>623.80271622587566</v>
      </c>
      <c r="O15" s="25"/>
      <c r="P15" s="25"/>
      <c r="Q15" s="25"/>
      <c r="R15" s="96">
        <f t="shared" si="5"/>
        <v>569.46166394779777</v>
      </c>
      <c r="S15" s="25"/>
      <c r="T15" s="25"/>
      <c r="U15" s="25"/>
      <c r="V15" s="97">
        <f t="shared" si="6"/>
        <v>568.53420195439742</v>
      </c>
      <c r="W15" s="25"/>
      <c r="X15" s="25"/>
      <c r="Y15" s="25"/>
    </row>
    <row r="16" spans="1:25" x14ac:dyDescent="0.2">
      <c r="A16" s="90">
        <f t="shared" si="7"/>
        <v>37172</v>
      </c>
      <c r="B16" s="2"/>
      <c r="C16" s="17">
        <v>29.94</v>
      </c>
      <c r="D16" s="92">
        <f t="shared" si="0"/>
        <v>1.9600000000000009</v>
      </c>
      <c r="E16" s="17">
        <v>34.03</v>
      </c>
      <c r="F16" s="93">
        <f t="shared" si="1"/>
        <v>3.3800000000000026</v>
      </c>
      <c r="G16" s="17">
        <v>34.159999999999997</v>
      </c>
      <c r="H16" s="94">
        <f t="shared" si="2"/>
        <v>3.4599999999999973</v>
      </c>
      <c r="I16" s="17">
        <v>27.97</v>
      </c>
      <c r="J16" s="91">
        <f t="shared" si="3"/>
        <v>4.07</v>
      </c>
      <c r="K16" s="16"/>
      <c r="L16" s="12">
        <v>19350</v>
      </c>
      <c r="M16" s="18"/>
      <c r="N16" s="95">
        <f t="shared" si="4"/>
        <v>646.29258517034066</v>
      </c>
      <c r="O16" s="13"/>
      <c r="P16" s="13"/>
      <c r="Q16" s="13"/>
      <c r="R16" s="96">
        <f t="shared" si="5"/>
        <v>568.61592712312665</v>
      </c>
      <c r="S16" s="13"/>
      <c r="T16" s="13"/>
      <c r="U16" s="13"/>
      <c r="V16" s="97">
        <f t="shared" si="6"/>
        <v>566.4519906323186</v>
      </c>
      <c r="W16" s="13"/>
      <c r="X16" s="13"/>
      <c r="Y16" s="13"/>
    </row>
    <row r="17" spans="1:25" x14ac:dyDescent="0.2">
      <c r="A17" s="90">
        <f t="shared" si="7"/>
        <v>37173</v>
      </c>
      <c r="C17" s="17">
        <v>29.38</v>
      </c>
      <c r="D17" s="92">
        <f t="shared" si="0"/>
        <v>-0.56000000000000227</v>
      </c>
      <c r="E17" s="17">
        <v>33.869999999999997</v>
      </c>
      <c r="F17" s="93">
        <f t="shared" si="1"/>
        <v>-0.16000000000000369</v>
      </c>
      <c r="G17" s="17">
        <v>34.11</v>
      </c>
      <c r="H17" s="94">
        <f t="shared" si="2"/>
        <v>-4.9999999999997158E-2</v>
      </c>
      <c r="I17" s="17">
        <v>23.75</v>
      </c>
      <c r="J17" s="91">
        <f t="shared" si="3"/>
        <v>-4.2199999999999989</v>
      </c>
      <c r="K17" s="16"/>
      <c r="L17" s="12">
        <v>19381</v>
      </c>
      <c r="M17" s="13"/>
      <c r="N17" s="95">
        <f t="shared" si="4"/>
        <v>659.66643975493537</v>
      </c>
      <c r="O17" s="13"/>
      <c r="P17" s="13"/>
      <c r="Q17" s="13"/>
      <c r="R17" s="96">
        <f t="shared" si="5"/>
        <v>572.21730144670801</v>
      </c>
      <c r="S17" s="13"/>
      <c r="T17" s="13"/>
      <c r="U17" s="13"/>
      <c r="V17" s="97">
        <f t="shared" si="6"/>
        <v>568.19114629141018</v>
      </c>
      <c r="W17" s="13"/>
      <c r="X17" s="13"/>
      <c r="Y17" s="13"/>
    </row>
    <row r="18" spans="1:25" x14ac:dyDescent="0.2">
      <c r="A18" s="90">
        <f t="shared" si="7"/>
        <v>37174</v>
      </c>
      <c r="C18" s="9">
        <v>26.97</v>
      </c>
      <c r="D18" s="92">
        <f t="shared" si="0"/>
        <v>-2.41</v>
      </c>
      <c r="E18" s="9">
        <v>31.43</v>
      </c>
      <c r="F18" s="93">
        <f t="shared" si="1"/>
        <v>-2.4399999999999977</v>
      </c>
      <c r="G18" s="9">
        <v>31.65</v>
      </c>
      <c r="H18" s="94">
        <f t="shared" si="2"/>
        <v>-2.4600000000000009</v>
      </c>
      <c r="I18" s="17">
        <v>21.79</v>
      </c>
      <c r="J18" s="91">
        <f t="shared" si="3"/>
        <v>-1.9600000000000009</v>
      </c>
      <c r="K18" s="16"/>
      <c r="L18" s="12">
        <v>19577</v>
      </c>
      <c r="M18" s="13"/>
      <c r="N18" s="95">
        <f t="shared" si="4"/>
        <v>725.88060808305522</v>
      </c>
      <c r="O18" s="13"/>
      <c r="P18" s="13"/>
      <c r="Q18" s="13"/>
      <c r="R18" s="96">
        <f t="shared" si="5"/>
        <v>622.87623289850467</v>
      </c>
      <c r="S18" s="13"/>
      <c r="T18" s="13"/>
      <c r="U18" s="13"/>
      <c r="V18" s="97">
        <f t="shared" si="6"/>
        <v>618.54660347551351</v>
      </c>
      <c r="W18" s="13"/>
      <c r="X18" s="13"/>
      <c r="Y18" s="13"/>
    </row>
    <row r="19" spans="1:25" x14ac:dyDescent="0.2">
      <c r="A19" s="90">
        <f t="shared" si="7"/>
        <v>37175</v>
      </c>
      <c r="C19" s="9">
        <v>29.21</v>
      </c>
      <c r="D19" s="92">
        <f t="shared" si="0"/>
        <v>2.240000000000002</v>
      </c>
      <c r="E19" s="9">
        <v>33.35</v>
      </c>
      <c r="F19" s="93">
        <f t="shared" si="1"/>
        <v>1.9200000000000017</v>
      </c>
      <c r="G19" s="9">
        <v>33.75</v>
      </c>
      <c r="H19" s="94">
        <f t="shared" si="2"/>
        <v>2.1000000000000014</v>
      </c>
      <c r="I19" s="17">
        <v>22.62</v>
      </c>
      <c r="J19" s="91">
        <f t="shared" si="3"/>
        <v>0.83000000000000185</v>
      </c>
      <c r="K19" s="10"/>
      <c r="L19" s="12">
        <v>20179</v>
      </c>
      <c r="M19" s="13"/>
      <c r="N19" s="95">
        <f t="shared" si="4"/>
        <v>690.82505991098935</v>
      </c>
      <c r="O19" s="13"/>
      <c r="P19" s="13"/>
      <c r="Q19" s="13"/>
      <c r="R19" s="96">
        <f t="shared" si="5"/>
        <v>605.06746626686652</v>
      </c>
      <c r="S19" s="13"/>
      <c r="T19" s="13"/>
      <c r="U19" s="13"/>
      <c r="V19" s="97">
        <f t="shared" si="6"/>
        <v>597.89629629629633</v>
      </c>
      <c r="W19" s="13"/>
      <c r="X19" s="13"/>
      <c r="Y19" s="13"/>
    </row>
    <row r="20" spans="1:25" x14ac:dyDescent="0.2">
      <c r="A20" s="90">
        <f t="shared" si="7"/>
        <v>37176</v>
      </c>
      <c r="C20" s="9">
        <v>26.14</v>
      </c>
      <c r="D20" s="92">
        <f t="shared" si="0"/>
        <v>-3.0700000000000003</v>
      </c>
      <c r="E20" s="9">
        <v>31.11</v>
      </c>
      <c r="F20" s="93">
        <f t="shared" si="1"/>
        <v>-2.240000000000002</v>
      </c>
      <c r="G20" s="9">
        <v>32.53</v>
      </c>
      <c r="H20" s="94">
        <f t="shared" si="2"/>
        <v>-1.2199999999999989</v>
      </c>
      <c r="I20" s="9">
        <v>27.41</v>
      </c>
      <c r="J20" s="91">
        <f t="shared" si="3"/>
        <v>4.7899999999999991</v>
      </c>
      <c r="K20" s="10"/>
      <c r="L20" s="12">
        <v>20201</v>
      </c>
      <c r="M20" s="13"/>
      <c r="N20" s="95">
        <f t="shared" si="4"/>
        <v>772.80030604437638</v>
      </c>
      <c r="O20" s="13"/>
      <c r="P20" s="13"/>
      <c r="Q20" s="13"/>
      <c r="R20" s="96">
        <f t="shared" si="5"/>
        <v>649.34104789456762</v>
      </c>
      <c r="S20" s="13"/>
      <c r="T20" s="13"/>
      <c r="U20" s="13"/>
      <c r="V20" s="97">
        <f t="shared" si="6"/>
        <v>620.99600368890253</v>
      </c>
      <c r="W20" s="13"/>
      <c r="X20" s="13"/>
      <c r="Y20" s="13"/>
    </row>
    <row r="21" spans="1:25" s="21" customFormat="1" x14ac:dyDescent="0.2">
      <c r="A21" s="90">
        <f t="shared" si="7"/>
        <v>37177</v>
      </c>
      <c r="C21" s="22">
        <v>25.31</v>
      </c>
      <c r="D21" s="92">
        <f t="shared" si="0"/>
        <v>-0.83000000000000185</v>
      </c>
      <c r="E21" s="22">
        <v>29.79</v>
      </c>
      <c r="F21" s="93">
        <f t="shared" si="1"/>
        <v>-1.3200000000000003</v>
      </c>
      <c r="G21" s="22">
        <v>30.13</v>
      </c>
      <c r="H21" s="94">
        <f t="shared" si="2"/>
        <v>-2.4000000000000021</v>
      </c>
      <c r="I21" s="22">
        <v>27.05</v>
      </c>
      <c r="J21" s="91">
        <f t="shared" si="3"/>
        <v>-0.35999999999999943</v>
      </c>
      <c r="K21" s="23"/>
      <c r="L21" s="28">
        <v>18232</v>
      </c>
      <c r="M21" s="25"/>
      <c r="N21" s="95">
        <f t="shared" si="4"/>
        <v>720.34768866060847</v>
      </c>
      <c r="O21" s="25"/>
      <c r="P21" s="25"/>
      <c r="Q21" s="25"/>
      <c r="R21" s="96">
        <f t="shared" si="5"/>
        <v>612.01745552198724</v>
      </c>
      <c r="S21" s="25"/>
      <c r="T21" s="25"/>
      <c r="U21" s="25"/>
      <c r="V21" s="97">
        <f t="shared" si="6"/>
        <v>605.11118486558246</v>
      </c>
      <c r="W21" s="25"/>
      <c r="X21" s="25"/>
      <c r="Y21" s="25"/>
    </row>
    <row r="22" spans="1:25" s="21" customFormat="1" x14ac:dyDescent="0.2">
      <c r="A22" s="90">
        <f t="shared" si="7"/>
        <v>37178</v>
      </c>
      <c r="C22" s="22">
        <v>24.52</v>
      </c>
      <c r="D22" s="92">
        <f t="shared" si="0"/>
        <v>-0.78999999999999915</v>
      </c>
      <c r="E22" s="22">
        <v>29.21</v>
      </c>
      <c r="F22" s="93">
        <f t="shared" si="1"/>
        <v>-0.57999999999999829</v>
      </c>
      <c r="G22" s="22">
        <v>29.49</v>
      </c>
      <c r="H22" s="94">
        <f t="shared" si="2"/>
        <v>-0.64000000000000057</v>
      </c>
      <c r="I22" s="22">
        <v>22.46</v>
      </c>
      <c r="J22" s="91">
        <f t="shared" si="3"/>
        <v>-4.59</v>
      </c>
      <c r="K22" s="23"/>
      <c r="L22" s="28">
        <v>18545</v>
      </c>
      <c r="M22" s="25"/>
      <c r="N22" s="95">
        <f t="shared" si="4"/>
        <v>756.32137030995102</v>
      </c>
      <c r="O22" s="25"/>
      <c r="P22" s="25"/>
      <c r="Q22" s="25"/>
      <c r="R22" s="96">
        <f t="shared" si="5"/>
        <v>634.88531324888731</v>
      </c>
      <c r="S22" s="25"/>
      <c r="T22" s="25"/>
      <c r="U22" s="25"/>
      <c r="V22" s="97">
        <f t="shared" si="6"/>
        <v>628.85723974228551</v>
      </c>
      <c r="W22" s="25"/>
      <c r="X22" s="25"/>
      <c r="Y22" s="25"/>
    </row>
    <row r="23" spans="1:25" x14ac:dyDescent="0.2">
      <c r="A23" s="90">
        <f t="shared" si="7"/>
        <v>37179</v>
      </c>
      <c r="C23" s="17">
        <v>27.41</v>
      </c>
      <c r="D23" s="92">
        <f t="shared" si="0"/>
        <v>2.8900000000000006</v>
      </c>
      <c r="E23" s="17">
        <v>32</v>
      </c>
      <c r="F23" s="93">
        <f t="shared" si="1"/>
        <v>2.7899999999999991</v>
      </c>
      <c r="G23" s="9">
        <v>32.99</v>
      </c>
      <c r="H23" s="94">
        <f t="shared" si="2"/>
        <v>3.5000000000000036</v>
      </c>
      <c r="I23" s="17">
        <v>29</v>
      </c>
      <c r="J23" s="91">
        <f t="shared" si="3"/>
        <v>6.5399999999999991</v>
      </c>
      <c r="K23" s="10"/>
      <c r="L23" s="12">
        <v>20175</v>
      </c>
      <c r="M23" s="13"/>
      <c r="N23" s="95">
        <f t="shared" si="4"/>
        <v>736.04523896388184</v>
      </c>
      <c r="O23" s="13"/>
      <c r="P23" s="13"/>
      <c r="Q23" s="13"/>
      <c r="R23" s="96">
        <f t="shared" si="5"/>
        <v>630.46875</v>
      </c>
      <c r="S23" s="13"/>
      <c r="T23" s="13"/>
      <c r="U23" s="13"/>
      <c r="V23" s="97">
        <f t="shared" si="6"/>
        <v>611.54895422855407</v>
      </c>
      <c r="W23" s="13"/>
      <c r="X23" s="13"/>
      <c r="Y23" s="13"/>
    </row>
    <row r="24" spans="1:25" x14ac:dyDescent="0.2">
      <c r="A24" s="90">
        <f t="shared" si="7"/>
        <v>37180</v>
      </c>
      <c r="C24" s="9">
        <v>27.48</v>
      </c>
      <c r="D24" s="92">
        <f t="shared" si="0"/>
        <v>7.0000000000000284E-2</v>
      </c>
      <c r="E24" s="9">
        <v>32.869999999999997</v>
      </c>
      <c r="F24" s="93">
        <f t="shared" si="1"/>
        <v>0.86999999999999744</v>
      </c>
      <c r="G24" s="9">
        <v>33.270000000000003</v>
      </c>
      <c r="H24" s="94">
        <f t="shared" si="2"/>
        <v>0.28000000000000114</v>
      </c>
      <c r="I24" s="9">
        <v>23.82</v>
      </c>
      <c r="J24" s="91">
        <f t="shared" si="3"/>
        <v>-5.18</v>
      </c>
      <c r="K24" s="10"/>
      <c r="L24" s="12">
        <v>19790</v>
      </c>
      <c r="M24" s="13"/>
      <c r="N24" s="95">
        <f t="shared" si="4"/>
        <v>720.16011644832599</v>
      </c>
      <c r="O24" s="13"/>
      <c r="P24" s="13"/>
      <c r="Q24" s="13"/>
      <c r="R24" s="96">
        <f t="shared" si="5"/>
        <v>602.06875570428963</v>
      </c>
      <c r="S24" s="13"/>
      <c r="T24" s="13"/>
      <c r="U24" s="13"/>
      <c r="V24" s="97">
        <f t="shared" si="6"/>
        <v>594.8301773369401</v>
      </c>
      <c r="W24" s="13"/>
      <c r="X24" s="13"/>
      <c r="Y24" s="13"/>
    </row>
    <row r="25" spans="1:25" x14ac:dyDescent="0.2">
      <c r="A25" s="90">
        <f t="shared" si="7"/>
        <v>37181</v>
      </c>
      <c r="C25" s="9">
        <v>28.15</v>
      </c>
      <c r="D25" s="92">
        <f t="shared" si="0"/>
        <v>0.66999999999999815</v>
      </c>
      <c r="E25" s="9">
        <v>33.35</v>
      </c>
      <c r="F25" s="93">
        <f t="shared" si="1"/>
        <v>0.48000000000000398</v>
      </c>
      <c r="G25" s="9">
        <v>33.71</v>
      </c>
      <c r="H25" s="94">
        <f t="shared" si="2"/>
        <v>0.43999999999999773</v>
      </c>
      <c r="I25" s="17">
        <v>31</v>
      </c>
      <c r="J25" s="91">
        <f t="shared" si="3"/>
        <v>7.18</v>
      </c>
      <c r="K25" s="10"/>
      <c r="L25" s="12">
        <v>19878</v>
      </c>
      <c r="M25" s="13"/>
      <c r="N25" s="95">
        <f t="shared" si="4"/>
        <v>706.145648312611</v>
      </c>
      <c r="O25" s="13"/>
      <c r="P25" s="13"/>
      <c r="Q25" s="13"/>
      <c r="R25" s="96">
        <f t="shared" si="5"/>
        <v>596.04197901049474</v>
      </c>
      <c r="S25" s="13"/>
      <c r="T25" s="13"/>
      <c r="U25" s="13"/>
      <c r="V25" s="97">
        <f t="shared" si="6"/>
        <v>589.67665381192523</v>
      </c>
      <c r="W25" s="13"/>
      <c r="X25" s="13"/>
      <c r="Y25" s="13"/>
    </row>
    <row r="26" spans="1:25" x14ac:dyDescent="0.2">
      <c r="A26" s="90">
        <f t="shared" si="7"/>
        <v>37182</v>
      </c>
      <c r="C26" s="9">
        <v>28.53</v>
      </c>
      <c r="D26" s="92">
        <f t="shared" si="0"/>
        <v>0.38000000000000256</v>
      </c>
      <c r="E26" s="9">
        <v>33.85</v>
      </c>
      <c r="F26" s="93">
        <f t="shared" si="1"/>
        <v>0.5</v>
      </c>
      <c r="G26" s="9">
        <v>34.729999999999997</v>
      </c>
      <c r="H26" s="94">
        <f t="shared" si="2"/>
        <v>1.019999999999996</v>
      </c>
      <c r="I26" s="9">
        <v>26.43</v>
      </c>
      <c r="J26" s="91">
        <f t="shared" si="3"/>
        <v>-4.57</v>
      </c>
      <c r="K26" s="10"/>
      <c r="L26" s="12">
        <v>19613</v>
      </c>
      <c r="M26" s="13"/>
      <c r="N26" s="95">
        <f t="shared" si="4"/>
        <v>687.45180511742024</v>
      </c>
      <c r="O26" s="13"/>
      <c r="P26" s="13"/>
      <c r="Q26" s="13"/>
      <c r="R26" s="96">
        <f t="shared" si="5"/>
        <v>579.40915805022155</v>
      </c>
      <c r="S26" s="13"/>
      <c r="T26" s="13"/>
      <c r="U26" s="13"/>
      <c r="V26" s="97">
        <f t="shared" si="6"/>
        <v>564.72790095018718</v>
      </c>
      <c r="W26" s="13"/>
      <c r="X26" s="13"/>
      <c r="Y26" s="13"/>
    </row>
    <row r="27" spans="1:25" x14ac:dyDescent="0.2">
      <c r="A27" s="90">
        <f t="shared" si="7"/>
        <v>37183</v>
      </c>
      <c r="C27" s="9">
        <v>28.71</v>
      </c>
      <c r="D27" s="92">
        <f t="shared" si="0"/>
        <v>0.17999999999999972</v>
      </c>
      <c r="E27" s="9">
        <v>33.76</v>
      </c>
      <c r="F27" s="93">
        <f t="shared" si="1"/>
        <v>-9.0000000000003411E-2</v>
      </c>
      <c r="G27" s="9">
        <v>35.57</v>
      </c>
      <c r="H27" s="94">
        <f t="shared" si="2"/>
        <v>0.84000000000000341</v>
      </c>
      <c r="I27" s="9">
        <v>24.24</v>
      </c>
      <c r="J27" s="91">
        <f t="shared" si="3"/>
        <v>-2.1900000000000013</v>
      </c>
      <c r="K27" s="10"/>
      <c r="L27" s="12">
        <v>19124</v>
      </c>
      <c r="M27" s="13"/>
      <c r="N27" s="95">
        <f t="shared" si="4"/>
        <v>666.10936955764544</v>
      </c>
      <c r="O27" s="13"/>
      <c r="P27" s="13"/>
      <c r="Q27" s="13"/>
      <c r="R27" s="96">
        <f t="shared" si="5"/>
        <v>566.46919431279628</v>
      </c>
      <c r="S27" s="13"/>
      <c r="T27" s="13"/>
      <c r="U27" s="13"/>
      <c r="V27" s="97">
        <f t="shared" si="6"/>
        <v>537.64408209165026</v>
      </c>
      <c r="W27" s="13"/>
      <c r="X27" s="13"/>
      <c r="Y27" s="13"/>
    </row>
    <row r="28" spans="1:25" s="21" customFormat="1" x14ac:dyDescent="0.2">
      <c r="A28" s="90">
        <f t="shared" si="7"/>
        <v>37184</v>
      </c>
      <c r="C28" s="22">
        <v>25.95</v>
      </c>
      <c r="D28" s="92">
        <f t="shared" si="0"/>
        <v>-2.7600000000000016</v>
      </c>
      <c r="E28" s="26">
        <v>30.2</v>
      </c>
      <c r="F28" s="93">
        <f t="shared" si="1"/>
        <v>-3.5599999999999987</v>
      </c>
      <c r="G28" s="22">
        <v>30.57</v>
      </c>
      <c r="H28" s="94">
        <f t="shared" si="2"/>
        <v>-5</v>
      </c>
      <c r="I28" s="22">
        <v>19.579999999999998</v>
      </c>
      <c r="J28" s="91">
        <f t="shared" si="3"/>
        <v>-4.66</v>
      </c>
      <c r="K28" s="23"/>
      <c r="L28" s="28">
        <v>17563</v>
      </c>
      <c r="M28" s="25"/>
      <c r="N28" s="95">
        <f t="shared" si="4"/>
        <v>676.80154142581887</v>
      </c>
      <c r="O28" s="25"/>
      <c r="P28" s="25"/>
      <c r="Q28" s="25"/>
      <c r="R28" s="96">
        <f t="shared" si="5"/>
        <v>581.55629139072846</v>
      </c>
      <c r="S28" s="25"/>
      <c r="T28" s="25"/>
      <c r="U28" s="25"/>
      <c r="V28" s="97">
        <f t="shared" si="6"/>
        <v>574.51750081779517</v>
      </c>
      <c r="W28" s="25"/>
      <c r="X28" s="25"/>
      <c r="Y28" s="25"/>
    </row>
    <row r="29" spans="1:25" s="21" customFormat="1" x14ac:dyDescent="0.2">
      <c r="A29" s="90">
        <f t="shared" si="7"/>
        <v>37185</v>
      </c>
      <c r="C29" s="26">
        <v>24.9</v>
      </c>
      <c r="D29" s="92">
        <f t="shared" si="0"/>
        <v>-1.0500000000000007</v>
      </c>
      <c r="E29" s="22">
        <v>29.47</v>
      </c>
      <c r="F29" s="93">
        <f t="shared" si="1"/>
        <v>-0.73000000000000043</v>
      </c>
      <c r="G29" s="22">
        <v>29.78</v>
      </c>
      <c r="H29" s="94">
        <f t="shared" si="2"/>
        <v>-0.78999999999999915</v>
      </c>
      <c r="I29" s="26">
        <v>19</v>
      </c>
      <c r="J29" s="91">
        <f t="shared" si="3"/>
        <v>-0.57999999999999829</v>
      </c>
      <c r="K29" s="23"/>
      <c r="L29" s="28">
        <v>17485</v>
      </c>
      <c r="M29" s="25"/>
      <c r="N29" s="95">
        <f t="shared" si="4"/>
        <v>702.20883534136556</v>
      </c>
      <c r="O29" s="25"/>
      <c r="P29" s="25"/>
      <c r="Q29" s="25"/>
      <c r="R29" s="96">
        <f t="shared" si="5"/>
        <v>593.31523583305056</v>
      </c>
      <c r="S29" s="25"/>
      <c r="T29" s="25"/>
      <c r="U29" s="25"/>
      <c r="V29" s="97">
        <f t="shared" si="6"/>
        <v>587.13901947615852</v>
      </c>
      <c r="W29" s="25"/>
      <c r="X29" s="25"/>
      <c r="Y29" s="25"/>
    </row>
    <row r="30" spans="1:25" x14ac:dyDescent="0.2">
      <c r="A30" s="90">
        <f t="shared" si="7"/>
        <v>37186</v>
      </c>
      <c r="C30" s="9">
        <v>28.01</v>
      </c>
      <c r="D30" s="92">
        <f t="shared" si="0"/>
        <v>3.110000000000003</v>
      </c>
      <c r="E30" s="9">
        <v>32.64</v>
      </c>
      <c r="F30" s="93">
        <f t="shared" si="1"/>
        <v>3.1700000000000017</v>
      </c>
      <c r="G30" s="9">
        <v>33.57</v>
      </c>
      <c r="H30" s="94">
        <f t="shared" si="2"/>
        <v>3.7899999999999991</v>
      </c>
      <c r="I30" s="9">
        <v>22.44</v>
      </c>
      <c r="J30" s="91">
        <f t="shared" si="3"/>
        <v>3.4400000000000013</v>
      </c>
      <c r="K30" s="10"/>
      <c r="L30" s="12">
        <v>19065</v>
      </c>
      <c r="M30" s="13"/>
      <c r="N30" s="95">
        <f t="shared" si="4"/>
        <v>680.64976794002143</v>
      </c>
      <c r="O30" s="13"/>
      <c r="P30" s="13"/>
      <c r="Q30" s="13"/>
      <c r="R30" s="96">
        <f t="shared" si="5"/>
        <v>584.09926470588232</v>
      </c>
      <c r="S30" s="13"/>
      <c r="T30" s="13"/>
      <c r="U30" s="13"/>
      <c r="V30" s="97">
        <f t="shared" si="6"/>
        <v>567.91778373547811</v>
      </c>
      <c r="W30" s="13"/>
      <c r="X30" s="13"/>
      <c r="Y30" s="13"/>
    </row>
    <row r="31" spans="1:25" x14ac:dyDescent="0.2">
      <c r="A31" s="90">
        <f t="shared" si="7"/>
        <v>37187</v>
      </c>
      <c r="C31" s="9">
        <v>27.47</v>
      </c>
      <c r="D31" s="92">
        <f t="shared" si="0"/>
        <v>-0.5400000000000027</v>
      </c>
      <c r="E31" s="9">
        <v>32.93</v>
      </c>
      <c r="F31" s="93">
        <f t="shared" si="1"/>
        <v>0.28999999999999915</v>
      </c>
      <c r="G31" s="9">
        <v>33.81</v>
      </c>
      <c r="H31" s="94">
        <f t="shared" si="2"/>
        <v>0.24000000000000199</v>
      </c>
      <c r="I31" s="17">
        <v>24.5</v>
      </c>
      <c r="J31" s="91">
        <f t="shared" si="3"/>
        <v>2.0599999999999987</v>
      </c>
      <c r="K31" s="10"/>
      <c r="L31" s="12">
        <v>19073</v>
      </c>
      <c r="M31" s="13"/>
      <c r="N31" s="95">
        <f t="shared" si="4"/>
        <v>694.32107753913363</v>
      </c>
      <c r="O31" s="13"/>
      <c r="P31" s="13"/>
      <c r="Q31" s="13"/>
      <c r="R31" s="96">
        <f t="shared" si="5"/>
        <v>579.19829942301851</v>
      </c>
      <c r="S31" s="13"/>
      <c r="T31" s="13"/>
      <c r="U31" s="13"/>
      <c r="V31" s="97">
        <f t="shared" si="6"/>
        <v>564.12304052055606</v>
      </c>
      <c r="W31" s="13"/>
      <c r="X31" s="13"/>
      <c r="Y31" s="13"/>
    </row>
    <row r="32" spans="1:25" x14ac:dyDescent="0.2">
      <c r="A32" s="90">
        <f t="shared" si="7"/>
        <v>37188</v>
      </c>
      <c r="C32" s="9">
        <v>29.93</v>
      </c>
      <c r="D32" s="92">
        <f t="shared" si="0"/>
        <v>2.4600000000000009</v>
      </c>
      <c r="E32" s="9">
        <v>35.520000000000003</v>
      </c>
      <c r="F32" s="93">
        <f t="shared" si="1"/>
        <v>2.5900000000000034</v>
      </c>
      <c r="G32" s="9">
        <v>36.75</v>
      </c>
      <c r="H32" s="94">
        <f t="shared" si="2"/>
        <v>2.9399999999999977</v>
      </c>
      <c r="I32" s="17">
        <v>31.5</v>
      </c>
      <c r="J32" s="91">
        <f t="shared" si="3"/>
        <v>7</v>
      </c>
      <c r="K32" s="10"/>
      <c r="L32" s="12">
        <v>19276</v>
      </c>
      <c r="M32" s="13"/>
      <c r="N32" s="95">
        <f t="shared" si="4"/>
        <v>644.03608419645843</v>
      </c>
      <c r="O32" s="13"/>
      <c r="P32" s="13"/>
      <c r="Q32" s="13"/>
      <c r="R32" s="96">
        <f t="shared" si="5"/>
        <v>542.68018018018017</v>
      </c>
      <c r="S32" s="13"/>
      <c r="T32" s="13"/>
      <c r="U32" s="13"/>
      <c r="V32" s="97">
        <f t="shared" si="6"/>
        <v>524.51700680272108</v>
      </c>
      <c r="W32" s="13"/>
      <c r="X32" s="13"/>
      <c r="Y32" s="13"/>
    </row>
    <row r="33" spans="1:25" x14ac:dyDescent="0.2">
      <c r="A33" s="90">
        <f t="shared" si="7"/>
        <v>37189</v>
      </c>
      <c r="C33" s="9">
        <v>32.19</v>
      </c>
      <c r="D33" s="92">
        <f t="shared" si="0"/>
        <v>2.259999999999998</v>
      </c>
      <c r="E33" s="9">
        <v>38.549999999999997</v>
      </c>
      <c r="F33" s="93">
        <f t="shared" ref="F33:F39" si="8">E33-E32</f>
        <v>3.029999999999994</v>
      </c>
      <c r="G33" s="9">
        <v>41.23</v>
      </c>
      <c r="H33" s="94">
        <f t="shared" ref="H33:H39" si="9">G33-G32</f>
        <v>4.4799999999999969</v>
      </c>
      <c r="I33" s="9"/>
      <c r="J33" s="11"/>
      <c r="K33" s="10"/>
      <c r="L33" s="12">
        <v>19094</v>
      </c>
      <c r="M33" s="13"/>
      <c r="N33" s="95">
        <f t="shared" si="4"/>
        <v>593.16557937247592</v>
      </c>
      <c r="O33" s="13"/>
      <c r="P33" s="108">
        <f>L33/N32</f>
        <v>29.647407138410458</v>
      </c>
      <c r="Q33" s="13"/>
      <c r="R33" s="96">
        <f t="shared" si="5"/>
        <v>495.30479896238654</v>
      </c>
      <c r="S33" s="13"/>
      <c r="T33" s="108">
        <f>L33/R32</f>
        <v>35.184627516082173</v>
      </c>
      <c r="U33" s="13"/>
      <c r="V33" s="97">
        <f t="shared" si="6"/>
        <v>463.10938636914869</v>
      </c>
      <c r="W33" s="13"/>
      <c r="X33" s="108">
        <f>L33/$V$32</f>
        <v>36.40301411081137</v>
      </c>
      <c r="Y33" s="13"/>
    </row>
    <row r="34" spans="1:25" x14ac:dyDescent="0.2">
      <c r="A34" s="90">
        <f t="shared" si="7"/>
        <v>37190</v>
      </c>
      <c r="C34" s="9">
        <v>34.56</v>
      </c>
      <c r="D34" s="92">
        <f t="shared" si="0"/>
        <v>2.3700000000000045</v>
      </c>
      <c r="E34" s="17">
        <v>40</v>
      </c>
      <c r="F34" s="93">
        <f t="shared" si="8"/>
        <v>1.4500000000000028</v>
      </c>
      <c r="G34" s="9">
        <v>40.67</v>
      </c>
      <c r="H34" s="94">
        <f t="shared" si="9"/>
        <v>-0.55999999999999517</v>
      </c>
      <c r="I34" s="9"/>
      <c r="J34" s="11"/>
      <c r="K34" s="10"/>
      <c r="L34" s="12">
        <v>18917</v>
      </c>
      <c r="M34" s="13"/>
      <c r="N34" s="95">
        <f t="shared" si="4"/>
        <v>547.36689814814815</v>
      </c>
      <c r="O34" s="13"/>
      <c r="P34" s="109">
        <f>L34/$N$33</f>
        <v>31.891601026500471</v>
      </c>
      <c r="Q34" s="13"/>
      <c r="R34" s="96">
        <f t="shared" si="5"/>
        <v>472.92500000000001</v>
      </c>
      <c r="S34" s="13"/>
      <c r="T34" s="109">
        <f>L34/$R$33</f>
        <v>38.192644286163187</v>
      </c>
      <c r="U34" s="13"/>
      <c r="V34" s="97">
        <f t="shared" si="6"/>
        <v>465.13400540939267</v>
      </c>
      <c r="W34" s="13"/>
      <c r="X34" s="109">
        <f>L34/$V$33</f>
        <v>40.847800879857544</v>
      </c>
      <c r="Y34" s="13"/>
    </row>
    <row r="35" spans="1:25" s="21" customFormat="1" x14ac:dyDescent="0.2">
      <c r="A35" s="90">
        <f t="shared" si="7"/>
        <v>37191</v>
      </c>
      <c r="C35" s="22">
        <v>32.28</v>
      </c>
      <c r="D35" s="92">
        <f t="shared" si="0"/>
        <v>-2.2800000000000011</v>
      </c>
      <c r="E35" s="22">
        <v>37.369999999999997</v>
      </c>
      <c r="F35" s="93">
        <f t="shared" si="8"/>
        <v>-2.6300000000000026</v>
      </c>
      <c r="G35" s="22">
        <v>37.619999999999997</v>
      </c>
      <c r="H35" s="94">
        <f t="shared" si="9"/>
        <v>-3.0500000000000043</v>
      </c>
      <c r="I35" s="22"/>
      <c r="J35" s="24"/>
      <c r="K35" s="23"/>
      <c r="L35" s="28">
        <v>18338</v>
      </c>
      <c r="M35" s="25"/>
      <c r="N35" s="95">
        <f t="shared" si="4"/>
        <v>568.09169764560102</v>
      </c>
      <c r="O35" s="25"/>
      <c r="P35" s="109">
        <f>L35/$N$33</f>
        <v>30.915482350476591</v>
      </c>
      <c r="Q35" s="25"/>
      <c r="R35" s="96">
        <f t="shared" si="5"/>
        <v>490.71447685309073</v>
      </c>
      <c r="S35" s="25"/>
      <c r="T35" s="109">
        <f>L35/$R$33</f>
        <v>37.023667120561427</v>
      </c>
      <c r="U35" s="25"/>
      <c r="V35" s="97">
        <f t="shared" si="6"/>
        <v>487.45348219032434</v>
      </c>
      <c r="W35" s="25"/>
      <c r="X35" s="109">
        <f>L35/$V$33</f>
        <v>39.597556300408506</v>
      </c>
      <c r="Y35" s="25"/>
    </row>
    <row r="36" spans="1:25" s="21" customFormat="1" x14ac:dyDescent="0.2">
      <c r="A36" s="90">
        <f t="shared" si="7"/>
        <v>37192</v>
      </c>
      <c r="C36" s="22">
        <v>31.33</v>
      </c>
      <c r="D36" s="92">
        <f t="shared" si="0"/>
        <v>-0.95000000000000284</v>
      </c>
      <c r="E36" s="22">
        <v>36.69</v>
      </c>
      <c r="F36" s="93">
        <f t="shared" si="8"/>
        <v>-0.67999999999999972</v>
      </c>
      <c r="G36" s="26">
        <v>36.9</v>
      </c>
      <c r="H36" s="94">
        <f t="shared" si="9"/>
        <v>-0.71999999999999886</v>
      </c>
      <c r="I36" s="22"/>
      <c r="J36" s="24"/>
      <c r="K36" s="23"/>
      <c r="L36" s="28">
        <v>18700</v>
      </c>
      <c r="M36" s="25"/>
      <c r="N36" s="95">
        <f t="shared" si="4"/>
        <v>596.87200766038939</v>
      </c>
      <c r="O36" s="25"/>
      <c r="P36" s="109">
        <f>L36/$N$33</f>
        <v>31.525767256729864</v>
      </c>
      <c r="Q36" s="25"/>
      <c r="R36" s="96">
        <f t="shared" si="5"/>
        <v>509.67566094303629</v>
      </c>
      <c r="S36" s="25"/>
      <c r="T36" s="109">
        <f>L36/$R$33</f>
        <v>37.754530218916933</v>
      </c>
      <c r="U36" s="25"/>
      <c r="V36" s="97">
        <f t="shared" si="6"/>
        <v>506.77506775067752</v>
      </c>
      <c r="W36" s="25"/>
      <c r="X36" s="109">
        <f>L36/$V$33</f>
        <v>40.379229077197024</v>
      </c>
      <c r="Y36" s="25"/>
    </row>
    <row r="37" spans="1:25" x14ac:dyDescent="0.2">
      <c r="A37" s="90">
        <f t="shared" si="7"/>
        <v>37193</v>
      </c>
      <c r="C37" s="9">
        <v>34.340000000000003</v>
      </c>
      <c r="D37" s="92">
        <f t="shared" si="0"/>
        <v>3.0100000000000051</v>
      </c>
      <c r="E37" s="9">
        <v>37.840000000000003</v>
      </c>
      <c r="F37" s="93">
        <f t="shared" si="8"/>
        <v>1.1500000000000057</v>
      </c>
      <c r="G37" s="9">
        <v>43.58</v>
      </c>
      <c r="H37" s="94">
        <f t="shared" si="9"/>
        <v>6.68</v>
      </c>
      <c r="I37" s="9"/>
      <c r="J37" s="11"/>
      <c r="K37" s="10"/>
      <c r="L37" s="12">
        <v>19628</v>
      </c>
      <c r="M37" s="13"/>
      <c r="N37" s="95">
        <f t="shared" si="4"/>
        <v>571.57833430401854</v>
      </c>
      <c r="O37" s="13"/>
      <c r="P37" s="109">
        <f>L37/$N$33</f>
        <v>33.090254530218914</v>
      </c>
      <c r="Q37" s="13"/>
      <c r="R37" s="96">
        <f t="shared" si="5"/>
        <v>518.71035940803381</v>
      </c>
      <c r="S37" s="13"/>
      <c r="T37" s="109">
        <f>L37/$R$33</f>
        <v>39.62812401801613</v>
      </c>
      <c r="U37" s="13"/>
      <c r="V37" s="97">
        <f t="shared" si="6"/>
        <v>450.39008719596148</v>
      </c>
      <c r="W37" s="13"/>
      <c r="X37" s="109">
        <f>L37/$V$33</f>
        <v>42.38307531161621</v>
      </c>
      <c r="Y37" s="13"/>
    </row>
    <row r="38" spans="1:25" x14ac:dyDescent="0.2">
      <c r="A38" s="90">
        <f t="shared" si="7"/>
        <v>37194</v>
      </c>
      <c r="C38" s="9">
        <v>37.47</v>
      </c>
      <c r="D38" s="92">
        <f t="shared" si="0"/>
        <v>3.1299999999999955</v>
      </c>
      <c r="E38" s="9">
        <v>44.03</v>
      </c>
      <c r="F38" s="93">
        <f t="shared" si="8"/>
        <v>6.1899999999999977</v>
      </c>
      <c r="G38" s="9">
        <v>44.68</v>
      </c>
      <c r="H38" s="94">
        <f t="shared" si="9"/>
        <v>1.1000000000000014</v>
      </c>
      <c r="I38" s="9"/>
      <c r="J38" s="11"/>
      <c r="K38" s="10"/>
      <c r="L38" s="12">
        <v>19310</v>
      </c>
      <c r="M38" s="13"/>
      <c r="N38" s="95">
        <f t="shared" si="4"/>
        <v>515.34560982119035</v>
      </c>
      <c r="O38" s="13"/>
      <c r="P38" s="108">
        <f>L38/$N$37</f>
        <v>33.783645812105163</v>
      </c>
      <c r="Q38" s="13"/>
      <c r="R38" s="96">
        <f t="shared" si="5"/>
        <v>438.56461503520325</v>
      </c>
      <c r="S38" s="13"/>
      <c r="T38" s="108">
        <f>L38/$R$37</f>
        <v>37.22694110454453</v>
      </c>
      <c r="U38" s="13"/>
      <c r="V38" s="97">
        <f t="shared" si="6"/>
        <v>432.18442256042971</v>
      </c>
      <c r="W38" s="13"/>
      <c r="X38" s="108">
        <f>L38/$V$37</f>
        <v>42.873945384145095</v>
      </c>
      <c r="Y38" s="13"/>
    </row>
    <row r="39" spans="1:25" x14ac:dyDescent="0.2">
      <c r="A39" s="90">
        <f t="shared" si="7"/>
        <v>37195</v>
      </c>
      <c r="C39" s="34">
        <v>33.32</v>
      </c>
      <c r="D39" s="92">
        <f t="shared" si="0"/>
        <v>-4.1499999999999986</v>
      </c>
      <c r="E39" s="34">
        <v>40.36</v>
      </c>
      <c r="F39" s="93">
        <f t="shared" si="8"/>
        <v>-3.6700000000000017</v>
      </c>
      <c r="G39" s="34">
        <v>40.950000000000003</v>
      </c>
      <c r="H39" s="94">
        <f t="shared" si="9"/>
        <v>-3.7299999999999969</v>
      </c>
      <c r="I39" s="34"/>
      <c r="J39" s="36"/>
      <c r="K39" s="35"/>
      <c r="L39" s="40">
        <v>19485</v>
      </c>
      <c r="M39" s="37"/>
      <c r="N39" s="95">
        <f t="shared" si="4"/>
        <v>584.78391356542613</v>
      </c>
      <c r="O39" s="13"/>
      <c r="P39" s="108">
        <f>L39/$N$38</f>
        <v>37.809577938891763</v>
      </c>
      <c r="Q39" s="13"/>
      <c r="R39" s="96">
        <f t="shared" si="5"/>
        <v>482.77998017839445</v>
      </c>
      <c r="S39" s="13"/>
      <c r="T39" s="108">
        <f>L39/$R$38</f>
        <v>44.429029000517872</v>
      </c>
      <c r="U39" s="13"/>
      <c r="V39" s="97">
        <f t="shared" si="6"/>
        <v>475.82417582417577</v>
      </c>
      <c r="W39" s="13"/>
      <c r="X39" s="108">
        <f>L39/$V$38</f>
        <v>45.08491973070948</v>
      </c>
      <c r="Y39" s="13"/>
    </row>
    <row r="40" spans="1:25" ht="13.5" thickBot="1" x14ac:dyDescent="0.25">
      <c r="A40" s="2"/>
      <c r="C40" s="42"/>
      <c r="D40" s="43"/>
      <c r="E40" s="42"/>
      <c r="F40" s="43"/>
      <c r="G40" s="42"/>
      <c r="H40" s="43"/>
      <c r="I40" s="42"/>
      <c r="J40" s="44"/>
      <c r="K40" s="43"/>
      <c r="L40" s="45"/>
      <c r="M40" s="45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 x14ac:dyDescent="0.2">
      <c r="A41" s="46" t="s">
        <v>14</v>
      </c>
      <c r="B41" s="47"/>
      <c r="C41" s="107">
        <f t="shared" ref="C41:J41" si="10">AVERAGE(C9:C13)</f>
        <v>26.660000000000004</v>
      </c>
      <c r="D41" s="107">
        <f t="shared" si="10"/>
        <v>0.45199999999999962</v>
      </c>
      <c r="E41" s="107">
        <f t="shared" si="10"/>
        <v>30.474</v>
      </c>
      <c r="F41" s="107">
        <f t="shared" si="10"/>
        <v>0.28999999999999987</v>
      </c>
      <c r="G41" s="107">
        <f t="shared" si="10"/>
        <v>32.088000000000001</v>
      </c>
      <c r="H41" s="107">
        <f t="shared" si="10"/>
        <v>0.66000000000000014</v>
      </c>
      <c r="I41" s="107">
        <f t="shared" si="10"/>
        <v>27.596000000000004</v>
      </c>
      <c r="J41" s="107">
        <f t="shared" si="10"/>
        <v>2.0179999999999998</v>
      </c>
      <c r="K41" s="110"/>
      <c r="L41" s="111">
        <f>AVERAGE(L9:L13)</f>
        <v>20467.599999999999</v>
      </c>
      <c r="M41" s="110"/>
      <c r="N41" s="112">
        <f>AVERAGE(N9:N13)</f>
        <v>767.55286227798001</v>
      </c>
      <c r="O41" s="13"/>
      <c r="P41" s="13"/>
      <c r="Q41" s="13"/>
      <c r="R41" s="39"/>
      <c r="S41" s="13"/>
      <c r="T41" s="13"/>
      <c r="U41" s="13"/>
      <c r="V41" s="39"/>
      <c r="W41" s="13"/>
      <c r="X41" s="13"/>
      <c r="Y41" s="13"/>
    </row>
    <row r="42" spans="1:25" x14ac:dyDescent="0.2">
      <c r="A42" s="51" t="s">
        <v>15</v>
      </c>
      <c r="B42" s="52"/>
      <c r="C42" s="107">
        <f t="shared" ref="C42:J42" si="11">AVERAGE(C16:C20)</f>
        <v>28.327999999999996</v>
      </c>
      <c r="D42" s="107">
        <f t="shared" si="11"/>
        <v>-0.36799999999999999</v>
      </c>
      <c r="E42" s="107">
        <f t="shared" si="11"/>
        <v>32.758000000000003</v>
      </c>
      <c r="F42" s="107">
        <f t="shared" si="11"/>
        <v>9.2000000000000165E-2</v>
      </c>
      <c r="G42" s="107">
        <f t="shared" si="11"/>
        <v>33.239999999999995</v>
      </c>
      <c r="H42" s="107">
        <f t="shared" si="11"/>
        <v>0.36600000000000038</v>
      </c>
      <c r="I42" s="107">
        <f t="shared" si="11"/>
        <v>24.707999999999998</v>
      </c>
      <c r="J42" s="107">
        <f t="shared" si="11"/>
        <v>0.70200000000000029</v>
      </c>
      <c r="K42" s="113"/>
      <c r="L42" s="114">
        <f>AVERAGE(L16:L20)</f>
        <v>19737.599999999999</v>
      </c>
      <c r="M42" s="113"/>
      <c r="N42" s="115">
        <f>AVERAGE(N16:N20)</f>
        <v>699.09299979273942</v>
      </c>
      <c r="O42" s="13"/>
      <c r="P42" s="13"/>
      <c r="Q42" s="13"/>
      <c r="R42" s="39"/>
      <c r="S42" s="13"/>
      <c r="T42" s="13"/>
      <c r="U42" s="13"/>
      <c r="V42" s="39"/>
      <c r="W42" s="13"/>
      <c r="X42" s="13"/>
      <c r="Y42" s="13"/>
    </row>
    <row r="43" spans="1:25" x14ac:dyDescent="0.2">
      <c r="A43" s="51" t="s">
        <v>16</v>
      </c>
      <c r="B43" s="52"/>
      <c r="C43" s="107">
        <f t="shared" ref="C43:J43" si="12">AVERAGE(C23:C27)</f>
        <v>28.056000000000001</v>
      </c>
      <c r="D43" s="107">
        <f t="shared" si="12"/>
        <v>0.8380000000000003</v>
      </c>
      <c r="E43" s="107">
        <f t="shared" si="12"/>
        <v>33.165999999999997</v>
      </c>
      <c r="F43" s="107">
        <f t="shared" si="12"/>
        <v>0.90999999999999948</v>
      </c>
      <c r="G43" s="107">
        <f t="shared" si="12"/>
        <v>34.053999999999995</v>
      </c>
      <c r="H43" s="107">
        <f t="shared" si="12"/>
        <v>1.2160000000000004</v>
      </c>
      <c r="I43" s="107">
        <f t="shared" si="12"/>
        <v>26.898000000000003</v>
      </c>
      <c r="J43" s="107">
        <f t="shared" si="12"/>
        <v>0.35599999999999954</v>
      </c>
      <c r="K43" s="113"/>
      <c r="L43" s="114">
        <f>AVERAGE(L23:L27)</f>
        <v>19716</v>
      </c>
      <c r="M43" s="113"/>
      <c r="N43" s="115">
        <f>AVERAGE(N23:N27)</f>
        <v>703.18243567997683</v>
      </c>
      <c r="O43" s="13"/>
      <c r="P43" s="13"/>
      <c r="Q43" s="13"/>
      <c r="R43" s="39"/>
      <c r="S43" s="13"/>
      <c r="T43" s="13"/>
      <c r="U43" s="13"/>
      <c r="V43" s="39"/>
      <c r="W43" s="13"/>
      <c r="X43" s="13"/>
      <c r="Y43" s="13"/>
    </row>
    <row r="44" spans="1:25" x14ac:dyDescent="0.2">
      <c r="A44" s="51" t="s">
        <v>17</v>
      </c>
      <c r="B44" s="52"/>
      <c r="C44" s="107">
        <f t="shared" ref="C44:J44" si="13">AVERAGE(C30:C34)</f>
        <v>30.431999999999999</v>
      </c>
      <c r="D44" s="107">
        <f t="shared" si="13"/>
        <v>1.9320000000000008</v>
      </c>
      <c r="E44" s="107">
        <f t="shared" si="13"/>
        <v>35.927999999999997</v>
      </c>
      <c r="F44" s="107">
        <f t="shared" si="13"/>
        <v>2.1060000000000003</v>
      </c>
      <c r="G44" s="107">
        <f t="shared" si="13"/>
        <v>37.205999999999996</v>
      </c>
      <c r="H44" s="107">
        <f t="shared" si="13"/>
        <v>2.1779999999999999</v>
      </c>
      <c r="I44" s="107">
        <f t="shared" si="13"/>
        <v>26.146666666666665</v>
      </c>
      <c r="J44" s="107">
        <f t="shared" si="13"/>
        <v>4.166666666666667</v>
      </c>
      <c r="K44" s="116"/>
      <c r="L44" s="114">
        <f>AVERAGE(L24:L28)</f>
        <v>19193.599999999999</v>
      </c>
      <c r="M44" s="114"/>
      <c r="N44" s="115">
        <f>AVERAGE(N24:N28)</f>
        <v>691.3336961723644</v>
      </c>
      <c r="O44" s="13"/>
      <c r="P44" s="13"/>
      <c r="Q44" s="13"/>
      <c r="R44" s="39"/>
      <c r="S44" s="13"/>
      <c r="T44" s="13"/>
      <c r="U44" s="13"/>
      <c r="V44" s="39"/>
      <c r="W44" s="13"/>
      <c r="X44" s="13"/>
      <c r="Y44" s="13"/>
    </row>
    <row r="45" spans="1:25" ht="13.5" thickBot="1" x14ac:dyDescent="0.25">
      <c r="A45" s="61" t="s">
        <v>20</v>
      </c>
      <c r="B45" s="54"/>
      <c r="C45" s="62"/>
      <c r="D45" s="63"/>
      <c r="E45" s="63"/>
      <c r="F45" s="63"/>
      <c r="G45" s="62"/>
      <c r="H45" s="63"/>
      <c r="I45" s="62"/>
      <c r="J45" s="62"/>
      <c r="K45" s="64"/>
      <c r="L45" s="65"/>
      <c r="M45" s="65"/>
      <c r="N45" s="67"/>
      <c r="O45" s="13"/>
      <c r="P45" s="13"/>
      <c r="Q45" s="13"/>
      <c r="R45" s="39"/>
      <c r="S45" s="13"/>
      <c r="T45" s="13"/>
      <c r="U45" s="13"/>
      <c r="V45" s="39"/>
      <c r="W45" s="13"/>
      <c r="X45" s="13"/>
      <c r="Y45" s="13"/>
    </row>
    <row r="46" spans="1:25" ht="13.5" thickBot="1" x14ac:dyDescent="0.25">
      <c r="A46" s="59" t="s">
        <v>13</v>
      </c>
      <c r="B46" s="60"/>
      <c r="C46" s="107">
        <f t="shared" ref="C46:J46" si="14">AVERAGE(C9:C39)</f>
        <v>28.842580645161291</v>
      </c>
      <c r="D46" s="107">
        <f t="shared" si="14"/>
        <v>0.28225806451612906</v>
      </c>
      <c r="E46" s="107">
        <f t="shared" si="14"/>
        <v>33.563870967741934</v>
      </c>
      <c r="F46" s="107">
        <f t="shared" si="14"/>
        <v>0.35322580645161289</v>
      </c>
      <c r="G46" s="107">
        <f t="shared" si="14"/>
        <v>34.540645161290328</v>
      </c>
      <c r="H46" s="107">
        <f t="shared" si="14"/>
        <v>0.37548387096774205</v>
      </c>
      <c r="I46" s="107">
        <f t="shared" si="14"/>
        <v>25.453333333333337</v>
      </c>
      <c r="J46" s="107">
        <f t="shared" si="14"/>
        <v>0.54083333333333339</v>
      </c>
      <c r="K46" s="102"/>
      <c r="L46" s="103">
        <f>AVERAGE(L9:L39)</f>
        <v>19277.645161290322</v>
      </c>
      <c r="M46" s="104"/>
      <c r="N46" s="117">
        <f>AVERAGE(N9:N39)</f>
        <v>675.24973886151065</v>
      </c>
      <c r="O46" s="13"/>
      <c r="P46" s="13"/>
      <c r="Q46" s="13"/>
      <c r="R46" s="74"/>
      <c r="S46" s="13"/>
      <c r="T46" s="13"/>
      <c r="U46" s="13"/>
      <c r="V46" s="74"/>
      <c r="W46" s="13"/>
      <c r="X46" s="13"/>
      <c r="Y46" s="13"/>
    </row>
    <row r="47" spans="1:25" ht="13.5" thickBot="1" x14ac:dyDescent="0.25">
      <c r="A47" s="53"/>
      <c r="B47" s="54"/>
      <c r="C47" s="55"/>
      <c r="D47" s="56"/>
      <c r="E47" s="55"/>
      <c r="F47" s="56"/>
      <c r="G47" s="55"/>
      <c r="H47" s="56"/>
      <c r="I47" s="55"/>
      <c r="J47" s="57"/>
      <c r="K47" s="56"/>
      <c r="L47" s="54"/>
      <c r="M47" s="54"/>
      <c r="N47" s="58"/>
      <c r="R47" s="52"/>
      <c r="V47" s="52"/>
    </row>
  </sheetData>
  <mergeCells count="1">
    <mergeCell ref="C3:J3"/>
  </mergeCells>
  <phoneticPr fontId="0" type="noConversion"/>
  <pageMargins left="0.75" right="0.75" top="1" bottom="1" header="0.5" footer="0.5"/>
  <pageSetup scale="77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Dec Data</vt:lpstr>
      <vt:lpstr>Oct DA</vt:lpstr>
      <vt:lpstr>'Dec Data'!Print_Area</vt:lpstr>
      <vt:lpstr>'Oct DA'!Print_Area</vt:lpstr>
    </vt:vector>
  </TitlesOfParts>
  <Company>Dell Computer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Rogers</dc:creator>
  <cp:lastModifiedBy>wsdou</cp:lastModifiedBy>
  <cp:lastPrinted>2001-11-30T13:13:13Z</cp:lastPrinted>
  <dcterms:created xsi:type="dcterms:W3CDTF">2001-09-16T20:37:22Z</dcterms:created>
  <dcterms:modified xsi:type="dcterms:W3CDTF">2016-01-05T02:59:33Z</dcterms:modified>
</cp:coreProperties>
</file>