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90" yWindow="30" windowWidth="15210" windowHeight="9600"/>
  </bookViews>
  <sheets>
    <sheet name="Jan 2000" sheetId="2" r:id="rId1"/>
  </sheets>
  <definedNames>
    <definedName name="_xlnm.Print_Area" localSheetId="0">'Jan 2000'!$A$1:$Q$55</definedName>
  </definedNames>
  <calcPr calcId="152511"/>
</workbook>
</file>

<file path=xl/calcChain.xml><?xml version="1.0" encoding="utf-8"?>
<calcChain xmlns="http://schemas.openxmlformats.org/spreadsheetml/2006/main">
  <c r="P1" i="2" l="1"/>
  <c r="N7" i="2"/>
  <c r="A8" i="2"/>
  <c r="D8" i="2"/>
  <c r="H8" i="2"/>
  <c r="I8" i="2"/>
  <c r="L8" i="2"/>
  <c r="M8" i="2"/>
  <c r="N8" i="2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A9" i="2"/>
  <c r="D9" i="2"/>
  <c r="H9" i="2"/>
  <c r="I9" i="2"/>
  <c r="L9" i="2"/>
  <c r="M9" i="2"/>
  <c r="A10" i="2"/>
  <c r="D10" i="2"/>
  <c r="H10" i="2"/>
  <c r="I10" i="2"/>
  <c r="L10" i="2"/>
  <c r="M10" i="2"/>
  <c r="A11" i="2"/>
  <c r="D11" i="2"/>
  <c r="H11" i="2"/>
  <c r="I11" i="2"/>
  <c r="L11" i="2"/>
  <c r="M11" i="2"/>
  <c r="A12" i="2"/>
  <c r="D12" i="2"/>
  <c r="H12" i="2"/>
  <c r="I12" i="2"/>
  <c r="L12" i="2"/>
  <c r="M12" i="2"/>
  <c r="A13" i="2"/>
  <c r="D13" i="2"/>
  <c r="H13" i="2"/>
  <c r="I13" i="2"/>
  <c r="L13" i="2"/>
  <c r="M13" i="2"/>
  <c r="A14" i="2"/>
  <c r="D14" i="2"/>
  <c r="H14" i="2"/>
  <c r="I14" i="2"/>
  <c r="L14" i="2"/>
  <c r="M14" i="2"/>
  <c r="A15" i="2"/>
  <c r="D15" i="2"/>
  <c r="H15" i="2"/>
  <c r="I15" i="2"/>
  <c r="L15" i="2"/>
  <c r="M15" i="2"/>
  <c r="A16" i="2"/>
  <c r="D16" i="2"/>
  <c r="H16" i="2"/>
  <c r="I16" i="2"/>
  <c r="L16" i="2"/>
  <c r="M16" i="2"/>
  <c r="A17" i="2"/>
  <c r="D17" i="2"/>
  <c r="H17" i="2"/>
  <c r="I17" i="2"/>
  <c r="L17" i="2"/>
  <c r="M17" i="2"/>
  <c r="A18" i="2"/>
  <c r="D18" i="2"/>
  <c r="H18" i="2"/>
  <c r="I18" i="2"/>
  <c r="I19" i="2" s="1"/>
  <c r="L18" i="2"/>
  <c r="M18" i="2"/>
  <c r="A19" i="2"/>
  <c r="D19" i="2"/>
  <c r="H19" i="2"/>
  <c r="L19" i="2"/>
  <c r="M19" i="2"/>
  <c r="A20" i="2"/>
  <c r="D20" i="2"/>
  <c r="H20" i="2"/>
  <c r="I20" i="2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L20" i="2"/>
  <c r="M20" i="2"/>
  <c r="A21" i="2"/>
  <c r="D21" i="2"/>
  <c r="H21" i="2"/>
  <c r="L21" i="2"/>
  <c r="M21" i="2"/>
  <c r="A22" i="2"/>
  <c r="D22" i="2"/>
  <c r="H22" i="2"/>
  <c r="L22" i="2"/>
  <c r="M22" i="2"/>
  <c r="A23" i="2"/>
  <c r="D23" i="2"/>
  <c r="H23" i="2"/>
  <c r="L23" i="2"/>
  <c r="M23" i="2"/>
  <c r="A24" i="2"/>
  <c r="D24" i="2"/>
  <c r="H24" i="2"/>
  <c r="L24" i="2"/>
  <c r="M24" i="2"/>
  <c r="A25" i="2"/>
  <c r="D25" i="2"/>
  <c r="H25" i="2"/>
  <c r="L25" i="2"/>
  <c r="M25" i="2"/>
  <c r="A26" i="2"/>
  <c r="D26" i="2"/>
  <c r="H26" i="2"/>
  <c r="L26" i="2"/>
  <c r="M26" i="2"/>
  <c r="A27" i="2"/>
  <c r="D27" i="2"/>
  <c r="H27" i="2"/>
  <c r="L27" i="2"/>
  <c r="M27" i="2"/>
  <c r="A28" i="2"/>
  <c r="D28" i="2"/>
  <c r="H28" i="2"/>
  <c r="L28" i="2"/>
  <c r="M28" i="2"/>
  <c r="A29" i="2"/>
  <c r="D29" i="2"/>
  <c r="H29" i="2"/>
  <c r="L29" i="2"/>
  <c r="M29" i="2"/>
  <c r="A30" i="2"/>
  <c r="D30" i="2"/>
  <c r="H30" i="2"/>
  <c r="L30" i="2"/>
  <c r="M30" i="2"/>
  <c r="A31" i="2"/>
  <c r="D31" i="2"/>
  <c r="H31" i="2"/>
  <c r="L31" i="2"/>
  <c r="M31" i="2"/>
  <c r="A32" i="2"/>
  <c r="D32" i="2"/>
  <c r="H32" i="2"/>
  <c r="L32" i="2"/>
  <c r="M32" i="2"/>
  <c r="A33" i="2"/>
  <c r="D33" i="2"/>
  <c r="H33" i="2"/>
  <c r="L33" i="2"/>
  <c r="M33" i="2"/>
  <c r="A34" i="2"/>
  <c r="D34" i="2"/>
  <c r="H34" i="2"/>
  <c r="L34" i="2"/>
  <c r="M34" i="2"/>
  <c r="A35" i="2"/>
  <c r="D35" i="2"/>
  <c r="H35" i="2"/>
  <c r="L35" i="2"/>
  <c r="M35" i="2"/>
  <c r="A36" i="2"/>
  <c r="D36" i="2"/>
  <c r="H36" i="2"/>
  <c r="L36" i="2"/>
  <c r="M36" i="2"/>
  <c r="A37" i="2"/>
  <c r="D37" i="2"/>
  <c r="H37" i="2"/>
  <c r="L37" i="2"/>
  <c r="M37" i="2"/>
  <c r="A38" i="2"/>
  <c r="D38" i="2"/>
  <c r="H38" i="2"/>
  <c r="L38" i="2"/>
  <c r="M38" i="2"/>
  <c r="B40" i="2"/>
  <c r="C40" i="2"/>
  <c r="E40" i="2"/>
  <c r="F40" i="2"/>
  <c r="G40" i="2"/>
  <c r="R54" i="2" s="1"/>
  <c r="M40" i="2"/>
  <c r="N40" i="2"/>
  <c r="G42" i="2"/>
  <c r="R44" i="2"/>
  <c r="C45" i="2"/>
  <c r="R53" i="2"/>
  <c r="R29" i="2" l="1"/>
  <c r="R22" i="2"/>
  <c r="R13" i="2"/>
  <c r="R14" i="2"/>
  <c r="R37" i="2"/>
  <c r="R19" i="2"/>
  <c r="R30" i="2"/>
  <c r="R38" i="2"/>
  <c r="R27" i="2"/>
  <c r="R11" i="2"/>
  <c r="L40" i="2"/>
  <c r="R47" i="2" s="1"/>
  <c r="R35" i="2"/>
  <c r="R21" i="2"/>
  <c r="R36" i="2"/>
  <c r="R28" i="2"/>
  <c r="R20" i="2"/>
  <c r="R12" i="2"/>
  <c r="R31" i="2"/>
  <c r="R23" i="2"/>
  <c r="R15" i="2"/>
  <c r="R32" i="2"/>
  <c r="R24" i="2"/>
  <c r="R16" i="2"/>
  <c r="R8" i="2"/>
  <c r="R33" i="2"/>
  <c r="R25" i="2"/>
  <c r="R17" i="2"/>
  <c r="R9" i="2"/>
  <c r="R34" i="2"/>
  <c r="R26" i="2"/>
  <c r="R18" i="2"/>
  <c r="R10" i="2"/>
  <c r="R40" i="2" l="1"/>
  <c r="R43" i="2" s="1"/>
  <c r="R51" i="2" s="1"/>
  <c r="R56" i="2" s="1"/>
</calcChain>
</file>

<file path=xl/comments1.xml><?xml version="1.0" encoding="utf-8"?>
<comments xmlns="http://schemas.openxmlformats.org/spreadsheetml/2006/main">
  <authors>
    <author>System Service</author>
  </authors>
  <commentList>
    <comment ref="A2" authorId="0" shapeId="0">
      <text>
        <r>
          <rPr>
            <b/>
            <sz val="10"/>
            <color indexed="81"/>
            <rFont val="Tahoma"/>
            <family val="2"/>
          </rPr>
          <t>This sheet is updated daily (by 3:30PM) and faxed to CALP for any requests, comments, and review.  They will fax it back with their input.
The current contact at CALP is Frank Miller, Plant Mgr. (fax) 757-487-9196 and (phone) 757-487-9062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A4" authorId="0" shapeId="0">
      <text>
        <r>
          <rPr>
            <sz val="10"/>
            <color indexed="81"/>
            <rFont val="Tahoma"/>
            <family val="2"/>
          </rPr>
          <t>Input this date and the others will automatically update.</t>
        </r>
      </text>
    </comment>
    <comment ref="B4" authorId="0" shapeId="0">
      <text>
        <r>
          <rPr>
            <sz val="10"/>
            <color indexed="81"/>
            <rFont val="Tahoma"/>
            <family val="2"/>
          </rPr>
          <t>CALP will provide this information based on their need for gas delivery.</t>
        </r>
      </text>
    </comment>
    <comment ref="C4" authorId="0" shapeId="0">
      <text>
        <r>
          <rPr>
            <sz val="10"/>
            <color indexed="81"/>
            <rFont val="Tahoma"/>
            <family val="2"/>
          </rPr>
          <t>Upon receiving "request", Fuel Mgr will make arrangements for gas scheduling and input the amount which will be delivered to the gate (TCO meter 633469).</t>
        </r>
      </text>
    </comment>
    <comment ref="D4" authorId="0" shapeId="0">
      <text>
        <r>
          <rPr>
            <b/>
            <sz val="8"/>
            <color indexed="81"/>
            <rFont val="Tahoma"/>
            <family val="2"/>
          </rPr>
          <t>This section will atomatically fill if the current TCO "Retainage Rate" is used in the formula. (SEE CELL W3)</t>
        </r>
      </text>
    </comment>
    <comment ref="H4" authorId="0" shapeId="0">
      <text>
        <r>
          <rPr>
            <sz val="10"/>
            <color indexed="81"/>
            <rFont val="Tahoma"/>
            <family val="2"/>
          </rPr>
          <t>Calculation, no input necessary.  This compares schedule verses actual Navigator daily volumes.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I4" authorId="0" shapeId="0">
      <text>
        <r>
          <rPr>
            <sz val="10"/>
            <color indexed="81"/>
            <rFont val="Tahoma"/>
            <family val="2"/>
          </rPr>
          <t>Monthly cumulative imbalance of scheduled verses actuals.</t>
        </r>
      </text>
    </comment>
    <comment ref="J4" authorId="0" shapeId="0">
      <text>
        <r>
          <rPr>
            <b/>
            <sz val="10"/>
            <color indexed="81"/>
            <rFont val="Tahoma"/>
            <family val="2"/>
          </rPr>
          <t>PRICING GAS TO BE MOVED ON CALP'S OPT60 CONTRACT IS;
Gas Daily-Columbia App. Mid + fee as published in the following day issue.</t>
        </r>
      </text>
    </comment>
    <comment ref="Q4" authorId="0" shapeId="0">
      <text>
        <r>
          <rPr>
            <sz val="10"/>
            <color indexed="81"/>
            <rFont val="Tahoma"/>
            <family val="2"/>
          </rPr>
          <t xml:space="preserve">This information is found in the Columbia Navigator system.
</t>
        </r>
      </text>
    </comment>
    <comment ref="N8" authorId="0" shapeId="0">
      <text>
        <r>
          <rPr>
            <sz val="10"/>
            <rFont val="Arial"/>
            <family val="2"/>
          </rPr>
          <t>Suggested Repair:N7
Suggested Value:2.8932</t>
        </r>
      </text>
    </comment>
    <comment ref="R42" authorId="0" shapeId="0">
      <text>
        <r>
          <rPr>
            <b/>
            <sz val="9"/>
            <color indexed="60"/>
            <rFont val="Tahoma"/>
            <family val="2"/>
          </rPr>
          <t>Mgmt. Fee Escalates every May by the Consumer Price Index/(not seasnally adjusted) South Urban ("CPI") 1982-1984=100, as published by the U.S. Dept. of Labor, BLS</t>
        </r>
      </text>
    </comment>
    <comment ref="R44" authorId="0" shapeId="0">
      <text>
        <r>
          <rPr>
            <b/>
            <sz val="10"/>
            <color indexed="81"/>
            <rFont val="Tahoma"/>
            <family val="2"/>
          </rPr>
          <t>MAKE SURE THE CORRECT FEE IS USED HERE.  THE FIRST 1,500,000 Dth BURNT WILL BE AT 5 CENTS AND EVERYTHING ABOVE THAT AMOUNT WILL BE AT 3 CENTS.</t>
        </r>
      </text>
    </comment>
  </commentList>
</comments>
</file>

<file path=xl/sharedStrings.xml><?xml version="1.0" encoding="utf-8"?>
<sst xmlns="http://schemas.openxmlformats.org/spreadsheetml/2006/main" count="92" uniqueCount="57">
  <si>
    <t>COMMONWEALTH  ATLANTIC  L.P. - Chesapeake Facility Natural Gas ESTIMATES</t>
  </si>
  <si>
    <t>CALP Requirements</t>
  </si>
  <si>
    <t>Meter Readings</t>
  </si>
  <si>
    <t>Balance                             (Scheduled less Usage)</t>
  </si>
  <si>
    <t>Cost Components</t>
  </si>
  <si>
    <t>Informational</t>
  </si>
  <si>
    <t>Current TCO Retainage Rate</t>
  </si>
  <si>
    <t>or 2.116%</t>
  </si>
  <si>
    <t>Requested at City Gate</t>
  </si>
  <si>
    <t>Scheduled to City Gate</t>
  </si>
  <si>
    <t>Scheduled Into TCO</t>
  </si>
  <si>
    <t>Reported Daily Usage by Plant</t>
  </si>
  <si>
    <t xml:space="preserve">     Meter Readings                       via Navigator</t>
  </si>
  <si>
    <t>Daily         (+inj /-withd)</t>
  </si>
  <si>
    <t>Cumulative        (+ / -)</t>
  </si>
  <si>
    <t>INTO TCO GAS COST plus fee</t>
  </si>
  <si>
    <t>CES SIT Costs $</t>
  </si>
  <si>
    <t>TCO Transport Costs</t>
  </si>
  <si>
    <t>Remarks</t>
  </si>
  <si>
    <t>OPT 60 or summer firm</t>
  </si>
  <si>
    <t>PGA Fee up to 1,500,000 Dth Consumed</t>
  </si>
  <si>
    <t>Commodity</t>
  </si>
  <si>
    <t>Demand</t>
  </si>
  <si>
    <t>PGA Fee over 1,500,000 Dth Consumed</t>
  </si>
  <si>
    <t>Gas Pricing is based on Index… Col. App. GD Mid + PGA Fee as published in following day issue</t>
  </si>
  <si>
    <t>Date</t>
  </si>
  <si>
    <t>Dth</t>
  </si>
  <si>
    <t xml:space="preserve">       Mcf</t>
  </si>
  <si>
    <t xml:space="preserve">         Dth</t>
  </si>
  <si>
    <t>(MMBTU)</t>
  </si>
  <si>
    <t>($/MMBTU)</t>
  </si>
  <si>
    <t>(If OPT60 is not used, also include Transport to City Gate)</t>
  </si>
  <si>
    <t>n/a</t>
  </si>
  <si>
    <t>Total</t>
  </si>
  <si>
    <t>Year-To-Date consumption:</t>
  </si>
  <si>
    <t>FUEL MANAGEMENT FEE:</t>
  </si>
  <si>
    <t>Note: Gas Day Begins at 10:00 am</t>
  </si>
  <si>
    <t>COMMODITY TO CITY GATE:</t>
  </si>
  <si>
    <t>Approved: _____________________________________</t>
  </si>
  <si>
    <t>PGA FEE:</t>
  </si>
  <si>
    <t xml:space="preserve">Prepared: </t>
  </si>
  <si>
    <t xml:space="preserve">            (CALP signature)</t>
  </si>
  <si>
    <t>TRANSPORT (commodity and all other thru CES) COST:</t>
  </si>
  <si>
    <t>DEMAND (Released Capacity..) COST:</t>
  </si>
  <si>
    <t>COLUMBIA ENERGY SIT COST:</t>
  </si>
  <si>
    <t>CES INVOICE SUBTOTAL</t>
  </si>
  <si>
    <t>Any Credits for CES use of available Capacity will be applied to the following months invoice</t>
  </si>
  <si>
    <t>TCO DEMAND/CAPACITY COSTS</t>
  </si>
  <si>
    <t>Any Credits for CES gas transported will be applied to the following months invoice</t>
  </si>
  <si>
    <t>TCO COMMODITY TRANSPORT COSTS</t>
  </si>
  <si>
    <t>Any other applicable costs to be credited in the following month</t>
  </si>
  <si>
    <t>OTHER COSTS</t>
  </si>
  <si>
    <t>TOTAL COST TO CITY GATE:</t>
  </si>
  <si>
    <r>
      <t xml:space="preserve">Daily  </t>
    </r>
    <r>
      <rPr>
        <b/>
        <sz val="13"/>
        <rFont val="Times New Roman"/>
        <family val="1"/>
      </rPr>
      <t>estimate</t>
    </r>
    <r>
      <rPr>
        <sz val="13"/>
        <rFont val="Times New Roman"/>
        <family val="1"/>
      </rPr>
      <t xml:space="preserve"> costs</t>
    </r>
  </si>
  <si>
    <r>
      <t xml:space="preserve">Previous Month.. DEMAND (CES use of UNUSED Capacity @ .02/Dth) </t>
    </r>
    <r>
      <rPr>
        <sz val="13"/>
        <color indexed="10"/>
        <rFont val="Times New Roman"/>
        <family val="1"/>
      </rPr>
      <t>CREDIT</t>
    </r>
    <r>
      <rPr>
        <sz val="13"/>
        <rFont val="Times New Roman"/>
        <family val="1"/>
      </rPr>
      <t>:</t>
    </r>
  </si>
  <si>
    <r>
      <t xml:space="preserve">Previous Month.. TCO Commodity (CES Usage of Capacity) </t>
    </r>
    <r>
      <rPr>
        <sz val="13"/>
        <color indexed="10"/>
        <rFont val="Times New Roman"/>
        <family val="1"/>
      </rPr>
      <t>CREDIT</t>
    </r>
    <r>
      <rPr>
        <sz val="13"/>
        <rFont val="Times New Roman"/>
        <family val="1"/>
      </rPr>
      <t>:</t>
    </r>
  </si>
  <si>
    <r>
      <t xml:space="preserve">TCO related OTHER COSTS </t>
    </r>
    <r>
      <rPr>
        <sz val="13"/>
        <color indexed="10"/>
        <rFont val="Times New Roman"/>
        <family val="1"/>
      </rPr>
      <t>CREDIT</t>
    </r>
    <r>
      <rPr>
        <sz val="13"/>
        <rFont val="Times New Roman"/>
        <family val="1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</si>
</sst>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0.00_)"/>
    <numFmt numFmtId="179" formatCode="0.0000_)"/>
    <numFmt numFmtId="180" formatCode="mmmm\-yy"/>
    <numFmt numFmtId="181" formatCode="0_)"/>
    <numFmt numFmtId="182" formatCode="_(&quot;$&quot;* #,##0.000_);_(&quot;$&quot;* \(#,##0.000\);_(&quot;$&quot;* &quot;-&quot;??_);_(@_)"/>
    <numFmt numFmtId="183" formatCode="_(&quot;$&quot;* #,##0.0000_);_(&quot;$&quot;* \(#,##0.0000\);_(&quot;$&quot;* &quot;-&quot;??_);_(@_)"/>
    <numFmt numFmtId="184" formatCode="_(* #,##0_);_(* \(#,##0\);_(* &quot;-&quot;??_);_(@_)"/>
    <numFmt numFmtId="185" formatCode="ddd\ \-\ dd"/>
    <numFmt numFmtId="186" formatCode="mmm\-yyyy"/>
    <numFmt numFmtId="187" formatCode="mmmm\-yyyy"/>
  </numFmts>
  <fonts count="22" x14ac:knownFonts="1">
    <font>
      <sz val="10"/>
      <name val="Arial"/>
    </font>
    <font>
      <sz val="10"/>
      <name val="Arial"/>
      <family val="2"/>
    </font>
    <font>
      <b/>
      <sz val="18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3"/>
      <color indexed="12"/>
      <name val="Times New Roman"/>
      <family val="1"/>
    </font>
    <font>
      <sz val="11"/>
      <name val="Times New Roman"/>
      <family val="1"/>
    </font>
    <font>
      <sz val="13"/>
      <name val="Arial"/>
      <family val="2"/>
    </font>
    <font>
      <b/>
      <sz val="13"/>
      <name val="Arial"/>
      <family val="2"/>
    </font>
    <font>
      <b/>
      <sz val="13"/>
      <color indexed="48"/>
      <name val="Times New Roman"/>
      <family val="1"/>
    </font>
    <font>
      <b/>
      <i/>
      <sz val="13"/>
      <color indexed="48"/>
      <name val="Times New Roman"/>
      <family val="1"/>
    </font>
    <font>
      <b/>
      <i/>
      <sz val="13"/>
      <color indexed="10"/>
      <name val="Times New Roman"/>
      <family val="1"/>
    </font>
    <font>
      <sz val="13"/>
      <color indexed="10"/>
      <name val="Times New Roman"/>
      <family val="1"/>
    </font>
    <font>
      <sz val="13"/>
      <color indexed="10"/>
      <name val="Arial"/>
      <family val="2"/>
    </font>
    <font>
      <i/>
      <sz val="13"/>
      <name val="Times New Roman"/>
      <family val="1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9"/>
      <color indexed="60"/>
      <name val="Tahoma"/>
      <family val="2"/>
    </font>
    <font>
      <b/>
      <sz val="8"/>
      <color indexed="81"/>
      <name val="Tahoma"/>
      <family val="2"/>
    </font>
    <font>
      <b/>
      <sz val="12"/>
      <color indexed="12"/>
      <name val="Times New Roman"/>
      <family val="1"/>
    </font>
    <font>
      <sz val="13"/>
      <color indexed="12"/>
      <name val="Times New Roman"/>
      <family val="1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Trellis"/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10"/>
      </patternFill>
    </fill>
    <fill>
      <patternFill patternType="solid">
        <fgColor rgb="FFFFC000"/>
        <bgColor indexed="13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</borders>
  <cellStyleXfs count="3">
    <xf numFmtId="0" fontId="0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99">
    <xf numFmtId="0" fontId="0" fillId="0" borderId="0" xfId="0"/>
    <xf numFmtId="180" fontId="3" fillId="2" borderId="0" xfId="0" applyNumberFormat="1" applyFont="1" applyFill="1" applyBorder="1" applyAlignment="1" applyProtection="1">
      <alignment horizontal="left"/>
    </xf>
    <xf numFmtId="0" fontId="4" fillId="0" borderId="0" xfId="0" applyFont="1"/>
    <xf numFmtId="181" fontId="4" fillId="2" borderId="1" xfId="0" applyNumberFormat="1" applyFont="1" applyFill="1" applyBorder="1" applyAlignment="1" applyProtection="1">
      <alignment horizontal="center"/>
    </xf>
    <xf numFmtId="178" fontId="4" fillId="2" borderId="1" xfId="0" applyNumberFormat="1" applyFont="1" applyFill="1" applyBorder="1" applyAlignment="1" applyProtection="1">
      <alignment horizontal="center"/>
    </xf>
    <xf numFmtId="178" fontId="4" fillId="2" borderId="1" xfId="0" applyNumberFormat="1" applyFont="1" applyFill="1" applyBorder="1" applyAlignment="1" applyProtection="1">
      <alignment horizontal="right"/>
    </xf>
    <xf numFmtId="1" fontId="4" fillId="2" borderId="1" xfId="0" applyNumberFormat="1" applyFont="1" applyFill="1" applyBorder="1" applyAlignment="1" applyProtection="1">
      <alignment horizontal="center"/>
    </xf>
    <xf numFmtId="181" fontId="4" fillId="2" borderId="2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176" fontId="3" fillId="0" borderId="0" xfId="2" applyFont="1"/>
    <xf numFmtId="176" fontId="3" fillId="2" borderId="2" xfId="2" applyFont="1" applyFill="1" applyBorder="1" applyAlignment="1" applyProtection="1">
      <alignment horizontal="center" vertical="center"/>
    </xf>
    <xf numFmtId="176" fontId="3" fillId="2" borderId="3" xfId="2" applyFont="1" applyFill="1" applyBorder="1" applyAlignment="1" applyProtection="1">
      <alignment horizontal="center" vertical="center"/>
    </xf>
    <xf numFmtId="0" fontId="4" fillId="0" borderId="4" xfId="0" applyFont="1" applyBorder="1"/>
    <xf numFmtId="184" fontId="3" fillId="0" borderId="5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181" fontId="4" fillId="0" borderId="4" xfId="0" applyNumberFormat="1" applyFont="1" applyBorder="1" applyAlignment="1" applyProtection="1">
      <alignment horizontal="center"/>
    </xf>
    <xf numFmtId="178" fontId="4" fillId="0" borderId="6" xfId="0" applyNumberFormat="1" applyFont="1" applyBorder="1" applyAlignment="1" applyProtection="1">
      <alignment horizontal="center"/>
    </xf>
    <xf numFmtId="178" fontId="4" fillId="0" borderId="7" xfId="0" applyNumberFormat="1" applyFont="1" applyBorder="1" applyAlignment="1" applyProtection="1">
      <alignment horizontal="center"/>
    </xf>
    <xf numFmtId="178" fontId="4" fillId="0" borderId="8" xfId="0" applyNumberFormat="1" applyFont="1" applyBorder="1" applyAlignment="1" applyProtection="1">
      <alignment horizontal="center"/>
    </xf>
    <xf numFmtId="178" fontId="4" fillId="0" borderId="1" xfId="0" applyNumberFormat="1" applyFont="1" applyBorder="1" applyAlignment="1" applyProtection="1">
      <alignment horizontal="center"/>
    </xf>
    <xf numFmtId="178" fontId="4" fillId="0" borderId="6" xfId="0" applyNumberFormat="1" applyFont="1" applyBorder="1" applyAlignment="1" applyProtection="1">
      <alignment horizontal="left"/>
    </xf>
    <xf numFmtId="178" fontId="4" fillId="0" borderId="9" xfId="0" applyNumberFormat="1" applyFont="1" applyBorder="1" applyAlignment="1" applyProtection="1">
      <alignment horizontal="left"/>
    </xf>
    <xf numFmtId="178" fontId="4" fillId="0" borderId="10" xfId="0" applyNumberFormat="1" applyFont="1" applyBorder="1" applyAlignment="1" applyProtection="1">
      <alignment horizontal="center"/>
    </xf>
    <xf numFmtId="178" fontId="4" fillId="0" borderId="4" xfId="0" applyNumberFormat="1" applyFont="1" applyBorder="1" applyAlignment="1" applyProtection="1">
      <alignment horizontal="center"/>
    </xf>
    <xf numFmtId="183" fontId="3" fillId="2" borderId="4" xfId="2" applyNumberFormat="1" applyFont="1" applyFill="1" applyBorder="1" applyAlignment="1" applyProtection="1">
      <alignment horizontal="center"/>
    </xf>
    <xf numFmtId="183" fontId="3" fillId="1" borderId="8" xfId="2" applyNumberFormat="1" applyFont="1" applyFill="1" applyBorder="1" applyAlignment="1" applyProtection="1">
      <alignment horizontal="center"/>
    </xf>
    <xf numFmtId="183" fontId="3" fillId="1" borderId="8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85" fontId="4" fillId="0" borderId="11" xfId="0" applyNumberFormat="1" applyFont="1" applyBorder="1" applyAlignment="1" applyProtection="1">
      <alignment horizontal="right"/>
    </xf>
    <xf numFmtId="37" fontId="7" fillId="0" borderId="12" xfId="0" applyNumberFormat="1" applyFont="1" applyBorder="1" applyAlignment="1" applyProtection="1">
      <alignment vertical="center"/>
    </xf>
    <xf numFmtId="37" fontId="7" fillId="0" borderId="13" xfId="0" applyNumberFormat="1" applyFont="1" applyBorder="1" applyAlignment="1" applyProtection="1">
      <alignment vertical="center"/>
    </xf>
    <xf numFmtId="184" fontId="7" fillId="0" borderId="12" xfId="1" applyNumberFormat="1" applyFont="1" applyBorder="1" applyAlignment="1" applyProtection="1">
      <alignment vertical="center"/>
    </xf>
    <xf numFmtId="184" fontId="7" fillId="0" borderId="15" xfId="1" applyNumberFormat="1" applyFont="1" applyBorder="1" applyAlignment="1" applyProtection="1">
      <alignment vertical="center"/>
    </xf>
    <xf numFmtId="37" fontId="7" fillId="0" borderId="16" xfId="0" applyNumberFormat="1" applyFont="1" applyBorder="1" applyAlignment="1" applyProtection="1">
      <alignment vertical="center"/>
    </xf>
    <xf numFmtId="182" fontId="7" fillId="0" borderId="11" xfId="2" applyNumberFormat="1" applyFont="1" applyBorder="1" applyAlignment="1" applyProtection="1">
      <alignment vertical="center"/>
    </xf>
    <xf numFmtId="182" fontId="7" fillId="2" borderId="2" xfId="2" applyNumberFormat="1" applyFont="1" applyFill="1" applyBorder="1" applyAlignment="1" applyProtection="1">
      <alignment vertical="center"/>
    </xf>
    <xf numFmtId="178" fontId="7" fillId="0" borderId="19" xfId="0" applyNumberFormat="1" applyFont="1" applyBorder="1" applyAlignment="1" applyProtection="1">
      <alignment horizontal="center" vertical="center"/>
    </xf>
    <xf numFmtId="184" fontId="7" fillId="0" borderId="15" xfId="1" applyNumberFormat="1" applyFont="1" applyBorder="1" applyAlignment="1" applyProtection="1">
      <alignment horizontal="left" vertical="center"/>
    </xf>
    <xf numFmtId="184" fontId="7" fillId="0" borderId="12" xfId="1" applyNumberFormat="1" applyFont="1" applyBorder="1" applyAlignment="1" applyProtection="1">
      <alignment horizontal="left" vertical="center"/>
    </xf>
    <xf numFmtId="37" fontId="7" fillId="0" borderId="20" xfId="0" applyNumberFormat="1" applyFont="1" applyBorder="1" applyAlignment="1" applyProtection="1">
      <alignment vertical="center"/>
    </xf>
    <xf numFmtId="37" fontId="7" fillId="0" borderId="21" xfId="0" applyNumberFormat="1" applyFont="1" applyBorder="1" applyAlignment="1" applyProtection="1">
      <alignment vertical="center"/>
    </xf>
    <xf numFmtId="37" fontId="7" fillId="0" borderId="23" xfId="0" applyNumberFormat="1" applyFont="1" applyBorder="1" applyAlignment="1" applyProtection="1">
      <alignment vertical="center"/>
    </xf>
    <xf numFmtId="184" fontId="7" fillId="2" borderId="20" xfId="1" applyNumberFormat="1" applyFont="1" applyFill="1" applyBorder="1" applyAlignment="1" applyProtection="1">
      <alignment vertical="center"/>
    </xf>
    <xf numFmtId="184" fontId="7" fillId="2" borderId="24" xfId="1" applyNumberFormat="1" applyFont="1" applyFill="1" applyBorder="1" applyAlignment="1" applyProtection="1">
      <alignment vertical="center"/>
    </xf>
    <xf numFmtId="178" fontId="7" fillId="0" borderId="28" xfId="0" applyNumberFormat="1" applyFont="1" applyBorder="1" applyAlignment="1" applyProtection="1">
      <alignment horizontal="center" vertical="center"/>
    </xf>
    <xf numFmtId="37" fontId="7" fillId="0" borderId="29" xfId="0" applyNumberFormat="1" applyFont="1" applyBorder="1" applyAlignment="1" applyProtection="1">
      <alignment vertical="center"/>
    </xf>
    <xf numFmtId="37" fontId="7" fillId="0" borderId="30" xfId="0" applyNumberFormat="1" applyFont="1" applyBorder="1" applyAlignment="1" applyProtection="1">
      <alignment vertical="center"/>
    </xf>
    <xf numFmtId="37" fontId="7" fillId="0" borderId="31" xfId="0" applyNumberFormat="1" applyFont="1" applyBorder="1" applyAlignment="1" applyProtection="1">
      <alignment vertical="center"/>
    </xf>
    <xf numFmtId="184" fontId="7" fillId="0" borderId="32" xfId="1" applyNumberFormat="1" applyFont="1" applyBorder="1" applyAlignment="1" applyProtection="1">
      <alignment vertical="center"/>
    </xf>
    <xf numFmtId="184" fontId="7" fillId="0" borderId="33" xfId="1" applyNumberFormat="1" applyFont="1" applyBorder="1" applyAlignment="1" applyProtection="1">
      <alignment vertical="center"/>
    </xf>
    <xf numFmtId="182" fontId="7" fillId="0" borderId="34" xfId="2" applyNumberFormat="1" applyFont="1" applyBorder="1" applyAlignment="1" applyProtection="1">
      <alignment vertical="center"/>
    </xf>
    <xf numFmtId="182" fontId="7" fillId="0" borderId="11" xfId="2" applyNumberFormat="1" applyFont="1" applyBorder="1" applyAlignment="1" applyProtection="1">
      <alignment horizontal="right" vertical="center"/>
    </xf>
    <xf numFmtId="37" fontId="7" fillId="0" borderId="34" xfId="0" applyNumberFormat="1" applyFont="1" applyBorder="1" applyAlignment="1">
      <alignment horizontal="right"/>
    </xf>
    <xf numFmtId="182" fontId="7" fillId="0" borderId="11" xfId="2" applyNumberFormat="1" applyFont="1" applyBorder="1" applyAlignment="1" applyProtection="1">
      <alignment horizontal="center" vertical="center"/>
    </xf>
    <xf numFmtId="182" fontId="7" fillId="2" borderId="2" xfId="2" applyNumberFormat="1" applyFont="1" applyFill="1" applyBorder="1" applyAlignment="1" applyProtection="1">
      <alignment horizontal="center" vertical="center"/>
    </xf>
    <xf numFmtId="37" fontId="7" fillId="0" borderId="37" xfId="0" applyNumberFormat="1" applyFont="1" applyBorder="1" applyAlignment="1" applyProtection="1">
      <alignment vertical="center"/>
    </xf>
    <xf numFmtId="37" fontId="7" fillId="0" borderId="0" xfId="0" applyNumberFormat="1" applyFont="1" applyBorder="1" applyAlignment="1" applyProtection="1">
      <alignment vertical="center"/>
    </xf>
    <xf numFmtId="184" fontId="7" fillId="0" borderId="37" xfId="1" applyNumberFormat="1" applyFont="1" applyBorder="1" applyAlignment="1" applyProtection="1">
      <alignment vertical="center"/>
    </xf>
    <xf numFmtId="184" fontId="7" fillId="0" borderId="38" xfId="1" applyNumberFormat="1" applyFont="1" applyBorder="1" applyAlignment="1" applyProtection="1">
      <alignment vertical="center"/>
    </xf>
    <xf numFmtId="182" fontId="7" fillId="0" borderId="2" xfId="2" applyNumberFormat="1" applyFont="1" applyBorder="1" applyAlignment="1" applyProtection="1">
      <alignment vertical="center"/>
    </xf>
    <xf numFmtId="178" fontId="7" fillId="0" borderId="3" xfId="0" applyNumberFormat="1" applyFont="1" applyBorder="1" applyAlignment="1" applyProtection="1">
      <alignment horizontal="center" vertical="center"/>
    </xf>
    <xf numFmtId="181" fontId="4" fillId="3" borderId="42" xfId="0" applyNumberFormat="1" applyFont="1" applyFill="1" applyBorder="1" applyProtection="1"/>
    <xf numFmtId="37" fontId="7" fillId="3" borderId="25" xfId="0" applyNumberFormat="1" applyFont="1" applyFill="1" applyBorder="1" applyProtection="1"/>
    <xf numFmtId="37" fontId="7" fillId="3" borderId="43" xfId="0" applyNumberFormat="1" applyFont="1" applyFill="1" applyBorder="1" applyProtection="1"/>
    <xf numFmtId="37" fontId="7" fillId="3" borderId="22" xfId="0" applyNumberFormat="1" applyFont="1" applyFill="1" applyBorder="1" applyProtection="1"/>
    <xf numFmtId="37" fontId="7" fillId="3" borderId="44" xfId="0" applyNumberFormat="1" applyFont="1" applyFill="1" applyBorder="1" applyProtection="1"/>
    <xf numFmtId="179" fontId="7" fillId="3" borderId="43" xfId="0" applyNumberFormat="1" applyFont="1" applyFill="1" applyBorder="1" applyProtection="1"/>
    <xf numFmtId="178" fontId="7" fillId="3" borderId="43" xfId="0" applyNumberFormat="1" applyFont="1" applyFill="1" applyBorder="1" applyProtection="1"/>
    <xf numFmtId="181" fontId="4" fillId="0" borderId="45" xfId="0" applyNumberFormat="1" applyFont="1" applyBorder="1" applyAlignment="1" applyProtection="1">
      <alignment horizontal="center"/>
    </xf>
    <xf numFmtId="37" fontId="8" fillId="0" borderId="47" xfId="0" applyNumberFormat="1" applyFont="1" applyBorder="1" applyProtection="1"/>
    <xf numFmtId="37" fontId="7" fillId="4" borderId="46" xfId="0" applyNumberFormat="1" applyFont="1" applyFill="1" applyBorder="1" applyProtection="1"/>
    <xf numFmtId="179" fontId="7" fillId="4" borderId="46" xfId="0" applyNumberFormat="1" applyFont="1" applyFill="1" applyBorder="1" applyProtection="1"/>
    <xf numFmtId="176" fontId="7" fillId="0" borderId="46" xfId="2" applyFont="1" applyFill="1" applyBorder="1" applyProtection="1"/>
    <xf numFmtId="176" fontId="7" fillId="0" borderId="47" xfId="2" applyFont="1" applyBorder="1" applyProtection="1"/>
    <xf numFmtId="181" fontId="4" fillId="0" borderId="0" xfId="0" applyNumberFormat="1" applyFont="1" applyProtection="1"/>
    <xf numFmtId="178" fontId="4" fillId="0" borderId="0" xfId="0" quotePrefix="1" applyNumberFormat="1" applyFont="1" applyAlignment="1" applyProtection="1">
      <alignment horizontal="left"/>
    </xf>
    <xf numFmtId="178" fontId="4" fillId="0" borderId="0" xfId="0" applyNumberFormat="1" applyFont="1" applyAlignment="1" applyProtection="1">
      <alignment horizontal="left"/>
    </xf>
    <xf numFmtId="178" fontId="4" fillId="0" borderId="0" xfId="0" applyNumberFormat="1" applyFont="1" applyProtection="1"/>
    <xf numFmtId="181" fontId="9" fillId="0" borderId="0" xfId="0" applyNumberFormat="1" applyFont="1" applyProtection="1"/>
    <xf numFmtId="181" fontId="10" fillId="0" borderId="0" xfId="0" applyNumberFormat="1" applyFont="1" applyProtection="1"/>
    <xf numFmtId="178" fontId="11" fillId="0" borderId="0" xfId="0" applyNumberFormat="1" applyFont="1" applyAlignment="1" applyProtection="1">
      <alignment horizontal="right"/>
    </xf>
    <xf numFmtId="184" fontId="11" fillId="0" borderId="49" xfId="1" applyNumberFormat="1" applyFont="1" applyBorder="1" applyAlignment="1" applyProtection="1">
      <alignment horizontal="center"/>
    </xf>
    <xf numFmtId="178" fontId="11" fillId="0" borderId="0" xfId="0" applyNumberFormat="1" applyFont="1" applyProtection="1"/>
    <xf numFmtId="178" fontId="4" fillId="0" borderId="0" xfId="0" applyNumberFormat="1" applyFont="1" applyAlignment="1" applyProtection="1">
      <alignment horizontal="right"/>
    </xf>
    <xf numFmtId="176" fontId="7" fillId="0" borderId="0" xfId="2" applyFont="1"/>
    <xf numFmtId="176" fontId="4" fillId="0" borderId="0" xfId="2" applyFont="1" applyBorder="1"/>
    <xf numFmtId="176" fontId="7" fillId="0" borderId="0" xfId="0" applyNumberFormat="1" applyFont="1"/>
    <xf numFmtId="176" fontId="4" fillId="0" borderId="0" xfId="0" applyNumberFormat="1" applyFont="1" applyBorder="1"/>
    <xf numFmtId="37" fontId="4" fillId="0" borderId="0" xfId="0" applyNumberFormat="1" applyFont="1" applyAlignment="1" applyProtection="1">
      <alignment horizontal="left"/>
    </xf>
    <xf numFmtId="14" fontId="4" fillId="0" borderId="0" xfId="0" quotePrefix="1" applyNumberFormat="1" applyFont="1" applyAlignment="1" applyProtection="1">
      <alignment horizontal="left"/>
    </xf>
    <xf numFmtId="37" fontId="4" fillId="0" borderId="0" xfId="0" applyNumberFormat="1" applyFont="1" applyProtection="1"/>
    <xf numFmtId="37" fontId="4" fillId="0" borderId="0" xfId="0" quotePrefix="1" applyNumberFormat="1" applyFont="1" applyAlignment="1" applyProtection="1">
      <alignment horizontal="left"/>
    </xf>
    <xf numFmtId="0" fontId="4" fillId="0" borderId="0" xfId="0" applyFont="1" applyBorder="1"/>
    <xf numFmtId="181" fontId="4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6" fontId="7" fillId="0" borderId="0" xfId="0" applyNumberFormat="1" applyFont="1" applyBorder="1"/>
    <xf numFmtId="176" fontId="3" fillId="0" borderId="0" xfId="0" applyNumberFormat="1" applyFont="1" applyBorder="1"/>
    <xf numFmtId="176" fontId="13" fillId="0" borderId="0" xfId="0" applyNumberFormat="1" applyFont="1" applyBorder="1"/>
    <xf numFmtId="0" fontId="4" fillId="0" borderId="0" xfId="0" applyFont="1" applyAlignment="1">
      <alignment horizontal="right"/>
    </xf>
    <xf numFmtId="176" fontId="13" fillId="0" borderId="49" xfId="0" applyNumberFormat="1" applyFont="1" applyBorder="1"/>
    <xf numFmtId="178" fontId="3" fillId="0" borderId="0" xfId="0" applyNumberFormat="1" applyFont="1" applyAlignment="1" applyProtection="1">
      <alignment horizontal="right"/>
    </xf>
    <xf numFmtId="176" fontId="8" fillId="0" borderId="0" xfId="0" applyNumberFormat="1" applyFont="1" applyBorder="1"/>
    <xf numFmtId="178" fontId="14" fillId="0" borderId="0" xfId="0" applyNumberFormat="1" applyFont="1" applyAlignment="1" applyProtection="1">
      <alignment horizontal="right"/>
    </xf>
    <xf numFmtId="176" fontId="8" fillId="0" borderId="50" xfId="2" applyFont="1" applyBorder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0" fontId="0" fillId="5" borderId="0" xfId="0" applyFill="1"/>
    <xf numFmtId="37" fontId="7" fillId="6" borderId="14" xfId="0" applyNumberFormat="1" applyFont="1" applyFill="1" applyBorder="1" applyAlignment="1" applyProtection="1">
      <alignment vertical="center"/>
    </xf>
    <xf numFmtId="37" fontId="7" fillId="6" borderId="22" xfId="0" applyNumberFormat="1" applyFont="1" applyFill="1" applyBorder="1" applyAlignment="1" applyProtection="1">
      <alignment vertical="center"/>
    </xf>
    <xf numFmtId="37" fontId="7" fillId="6" borderId="27" xfId="0" applyNumberFormat="1" applyFont="1" applyFill="1" applyBorder="1" applyAlignment="1" applyProtection="1">
      <alignment vertical="center"/>
    </xf>
    <xf numFmtId="176" fontId="7" fillId="6" borderId="17" xfId="2" applyFont="1" applyFill="1" applyBorder="1" applyAlignment="1" applyProtection="1">
      <alignment vertical="center"/>
    </xf>
    <xf numFmtId="176" fontId="7" fillId="6" borderId="18" xfId="2" applyFont="1" applyFill="1" applyBorder="1" applyAlignment="1" applyProtection="1">
      <alignment vertical="center"/>
    </xf>
    <xf numFmtId="176" fontId="7" fillId="6" borderId="25" xfId="2" applyFont="1" applyFill="1" applyBorder="1" applyAlignment="1" applyProtection="1">
      <alignment horizontal="center" vertical="center"/>
    </xf>
    <xf numFmtId="176" fontId="7" fillId="6" borderId="26" xfId="2" applyFont="1" applyFill="1" applyBorder="1" applyAlignment="1" applyProtection="1">
      <alignment horizontal="center" vertical="center"/>
    </xf>
    <xf numFmtId="176" fontId="7" fillId="6" borderId="35" xfId="2" applyFont="1" applyFill="1" applyBorder="1" applyAlignment="1" applyProtection="1">
      <alignment vertical="center"/>
    </xf>
    <xf numFmtId="176" fontId="7" fillId="6" borderId="36" xfId="2" applyFont="1" applyFill="1" applyBorder="1" applyAlignment="1" applyProtection="1">
      <alignment vertical="center"/>
    </xf>
    <xf numFmtId="176" fontId="7" fillId="6" borderId="2" xfId="2" applyFont="1" applyFill="1" applyBorder="1" applyAlignment="1" applyProtection="1">
      <alignment vertical="center"/>
    </xf>
    <xf numFmtId="176" fontId="7" fillId="6" borderId="41" xfId="2" applyFont="1" applyFill="1" applyBorder="1" applyAlignment="1" applyProtection="1">
      <alignment vertical="center"/>
    </xf>
    <xf numFmtId="0" fontId="0" fillId="7" borderId="0" xfId="0" applyFill="1"/>
    <xf numFmtId="0" fontId="0" fillId="8" borderId="0" xfId="0" applyFill="1"/>
    <xf numFmtId="186" fontId="19" fillId="0" borderId="53" xfId="0" quotePrefix="1" applyNumberFormat="1" applyFont="1" applyBorder="1" applyAlignment="1" applyProtection="1">
      <alignment horizontal="center" vertical="center" wrapText="1"/>
    </xf>
    <xf numFmtId="186" fontId="19" fillId="0" borderId="2" xfId="0" quotePrefix="1" applyNumberFormat="1" applyFont="1" applyBorder="1" applyAlignment="1" applyProtection="1">
      <alignment horizontal="center" vertical="center" wrapText="1"/>
    </xf>
    <xf numFmtId="186" fontId="19" fillId="0" borderId="36" xfId="0" quotePrefix="1" applyNumberFormat="1" applyFont="1" applyBorder="1" applyAlignment="1" applyProtection="1">
      <alignment horizontal="center" vertical="center" wrapText="1"/>
    </xf>
    <xf numFmtId="187" fontId="2" fillId="2" borderId="0" xfId="0" applyNumberFormat="1" applyFont="1" applyFill="1" applyBorder="1" applyAlignment="1" applyProtection="1">
      <alignment horizontal="center"/>
    </xf>
    <xf numFmtId="181" fontId="2" fillId="2" borderId="0" xfId="0" quotePrefix="1" applyNumberFormat="1" applyFont="1" applyFill="1" applyBorder="1" applyAlignment="1" applyProtection="1">
      <alignment horizontal="center"/>
    </xf>
    <xf numFmtId="178" fontId="3" fillId="2" borderId="0" xfId="0" applyNumberFormat="1" applyFont="1" applyFill="1" applyBorder="1" applyAlignment="1" applyProtection="1">
      <alignment horizontal="center" vertical="center" wrapText="1"/>
    </xf>
    <xf numFmtId="178" fontId="3" fillId="2" borderId="40" xfId="0" applyNumberFormat="1" applyFont="1" applyFill="1" applyBorder="1" applyAlignment="1" applyProtection="1">
      <alignment horizontal="center" vertical="center" wrapText="1"/>
    </xf>
    <xf numFmtId="178" fontId="3" fillId="0" borderId="4" xfId="0" applyNumberFormat="1" applyFont="1" applyBorder="1" applyAlignment="1" applyProtection="1">
      <alignment horizontal="center" vertical="center" wrapText="1"/>
    </xf>
    <xf numFmtId="178" fontId="3" fillId="0" borderId="1" xfId="0" applyNumberFormat="1" applyFont="1" applyBorder="1" applyAlignment="1" applyProtection="1">
      <alignment horizontal="center" vertical="center" wrapText="1"/>
    </xf>
    <xf numFmtId="178" fontId="3" fillId="0" borderId="7" xfId="0" applyNumberFormat="1" applyFont="1" applyBorder="1" applyAlignment="1" applyProtection="1">
      <alignment horizontal="center" vertical="center" wrapText="1"/>
    </xf>
    <xf numFmtId="178" fontId="3" fillId="0" borderId="0" xfId="0" applyNumberFormat="1" applyFont="1" applyBorder="1" applyAlignment="1" applyProtection="1">
      <alignment horizontal="center" vertical="center" wrapText="1"/>
    </xf>
    <xf numFmtId="178" fontId="3" fillId="0" borderId="40" xfId="0" applyNumberFormat="1" applyFont="1" applyBorder="1" applyAlignment="1" applyProtection="1">
      <alignment horizontal="center" vertical="center" wrapText="1"/>
    </xf>
    <xf numFmtId="178" fontId="3" fillId="2" borderId="2" xfId="0" applyNumberFormat="1" applyFont="1" applyFill="1" applyBorder="1" applyAlignment="1" applyProtection="1">
      <alignment horizontal="center" vertical="center"/>
    </xf>
    <xf numFmtId="178" fontId="3" fillId="2" borderId="0" xfId="0" applyNumberFormat="1" applyFont="1" applyFill="1" applyBorder="1" applyAlignment="1" applyProtection="1">
      <alignment horizontal="center" vertical="center"/>
    </xf>
    <xf numFmtId="178" fontId="3" fillId="2" borderId="40" xfId="0" applyNumberFormat="1" applyFont="1" applyFill="1" applyBorder="1" applyAlignment="1" applyProtection="1">
      <alignment horizontal="center" vertical="center"/>
    </xf>
    <xf numFmtId="178" fontId="3" fillId="0" borderId="56" xfId="0" applyNumberFormat="1" applyFont="1" applyFill="1" applyBorder="1" applyAlignment="1" applyProtection="1">
      <alignment horizontal="center" vertical="center" wrapText="1"/>
    </xf>
    <xf numFmtId="178" fontId="3" fillId="0" borderId="57" xfId="0" applyNumberFormat="1" applyFont="1" applyFill="1" applyBorder="1" applyAlignment="1" applyProtection="1">
      <alignment horizontal="center" vertical="center" wrapText="1"/>
    </xf>
    <xf numFmtId="178" fontId="3" fillId="0" borderId="51" xfId="0" applyNumberFormat="1" applyFont="1" applyFill="1" applyBorder="1" applyAlignment="1" applyProtection="1">
      <alignment horizontal="center" vertical="center" wrapText="1"/>
    </xf>
    <xf numFmtId="178" fontId="5" fillId="0" borderId="56" xfId="0" quotePrefix="1" applyNumberFormat="1" applyFont="1" applyFill="1" applyBorder="1" applyAlignment="1" applyProtection="1">
      <alignment horizontal="center" vertical="center" wrapText="1"/>
    </xf>
    <xf numFmtId="178" fontId="5" fillId="0" borderId="57" xfId="0" quotePrefix="1" applyNumberFormat="1" applyFont="1" applyFill="1" applyBorder="1" applyAlignment="1" applyProtection="1">
      <alignment horizontal="center" vertical="center" wrapText="1"/>
    </xf>
    <xf numFmtId="178" fontId="5" fillId="0" borderId="51" xfId="0" quotePrefix="1" applyNumberFormat="1" applyFont="1" applyFill="1" applyBorder="1" applyAlignment="1" applyProtection="1">
      <alignment horizontal="center" vertical="center" wrapText="1"/>
    </xf>
    <xf numFmtId="178" fontId="5" fillId="0" borderId="53" xfId="0" quotePrefix="1" applyNumberFormat="1" applyFont="1" applyBorder="1" applyAlignment="1" applyProtection="1">
      <alignment horizontal="center" vertical="center" wrapText="1"/>
    </xf>
    <xf numFmtId="178" fontId="5" fillId="0" borderId="60" xfId="0" quotePrefix="1" applyNumberFormat="1" applyFont="1" applyBorder="1" applyAlignment="1" applyProtection="1">
      <alignment horizontal="center" vertical="center" wrapText="1"/>
    </xf>
    <xf numFmtId="178" fontId="5" fillId="0" borderId="2" xfId="0" quotePrefix="1" applyNumberFormat="1" applyFont="1" applyBorder="1" applyAlignment="1" applyProtection="1">
      <alignment horizontal="center" vertical="center" wrapText="1"/>
    </xf>
    <xf numFmtId="178" fontId="5" fillId="0" borderId="40" xfId="0" quotePrefix="1" applyNumberFormat="1" applyFont="1" applyBorder="1" applyAlignment="1" applyProtection="1">
      <alignment horizontal="center" vertical="center" wrapText="1"/>
    </xf>
    <xf numFmtId="178" fontId="5" fillId="0" borderId="36" xfId="0" quotePrefix="1" applyNumberFormat="1" applyFont="1" applyBorder="1" applyAlignment="1" applyProtection="1">
      <alignment horizontal="center" vertical="center" wrapText="1"/>
    </xf>
    <xf numFmtId="178" fontId="5" fillId="0" borderId="59" xfId="0" quotePrefix="1" applyNumberFormat="1" applyFont="1" applyBorder="1" applyAlignment="1" applyProtection="1">
      <alignment horizontal="center" vertical="center" wrapText="1"/>
    </xf>
    <xf numFmtId="178" fontId="5" fillId="0" borderId="56" xfId="0" applyNumberFormat="1" applyFont="1" applyFill="1" applyBorder="1" applyAlignment="1" applyProtection="1">
      <alignment horizontal="center" vertical="center" wrapText="1"/>
    </xf>
    <xf numFmtId="0" fontId="5" fillId="0" borderId="57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vertical="center" wrapText="1"/>
    </xf>
    <xf numFmtId="178" fontId="4" fillId="0" borderId="63" xfId="0" applyNumberFormat="1" applyFont="1" applyBorder="1" applyAlignment="1" applyProtection="1">
      <alignment horizontal="center" vertical="center" wrapText="1"/>
    </xf>
    <xf numFmtId="178" fontId="4" fillId="0" borderId="64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8" fontId="3" fillId="0" borderId="52" xfId="0" applyNumberFormat="1" applyFont="1" applyBorder="1" applyAlignment="1" applyProtection="1">
      <alignment horizontal="center" vertical="center"/>
    </xf>
    <xf numFmtId="178" fontId="3" fillId="0" borderId="58" xfId="0" applyNumberFormat="1" applyFont="1" applyBorder="1" applyAlignment="1" applyProtection="1">
      <alignment horizontal="center" vertical="center"/>
    </xf>
    <xf numFmtId="178" fontId="3" fillId="0" borderId="0" xfId="0" applyNumberFormat="1" applyFont="1" applyBorder="1" applyAlignment="1" applyProtection="1">
      <alignment horizontal="center" vertical="center"/>
    </xf>
    <xf numFmtId="178" fontId="3" fillId="0" borderId="39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center" vertical="center"/>
    </xf>
    <xf numFmtId="178" fontId="3" fillId="0" borderId="10" xfId="0" applyNumberFormat="1" applyFont="1" applyBorder="1" applyAlignment="1" applyProtection="1">
      <alignment horizontal="center" vertical="center"/>
    </xf>
    <xf numFmtId="178" fontId="4" fillId="0" borderId="40" xfId="0" applyNumberFormat="1" applyFont="1" applyBorder="1" applyAlignment="1" applyProtection="1">
      <alignment horizontal="center" vertical="center" wrapText="1"/>
    </xf>
    <xf numFmtId="178" fontId="4" fillId="0" borderId="59" xfId="0" applyNumberFormat="1" applyFont="1" applyBorder="1" applyAlignment="1" applyProtection="1">
      <alignment horizontal="center" vertical="center" wrapText="1"/>
    </xf>
    <xf numFmtId="178" fontId="20" fillId="0" borderId="60" xfId="0" applyNumberFormat="1" applyFont="1" applyBorder="1" applyAlignment="1" applyProtection="1">
      <alignment horizontal="center" vertical="center" wrapText="1"/>
    </xf>
    <xf numFmtId="178" fontId="20" fillId="0" borderId="40" xfId="0" applyNumberFormat="1" applyFont="1" applyBorder="1" applyAlignment="1" applyProtection="1">
      <alignment horizontal="center" vertical="center" wrapText="1"/>
    </xf>
    <xf numFmtId="178" fontId="20" fillId="0" borderId="59" xfId="0" applyNumberFormat="1" applyFont="1" applyBorder="1" applyAlignment="1" applyProtection="1">
      <alignment horizontal="center" vertical="center" wrapText="1"/>
    </xf>
    <xf numFmtId="37" fontId="7" fillId="0" borderId="61" xfId="0" applyNumberFormat="1" applyFont="1" applyBorder="1" applyAlignment="1" applyProtection="1">
      <alignment horizontal="center" vertical="center"/>
    </xf>
    <xf numFmtId="37" fontId="7" fillId="0" borderId="62" xfId="0" applyNumberFormat="1" applyFont="1" applyBorder="1" applyAlignment="1" applyProtection="1">
      <alignment horizontal="center" vertical="center"/>
    </xf>
    <xf numFmtId="178" fontId="7" fillId="4" borderId="71" xfId="0" applyNumberFormat="1" applyFont="1" applyFill="1" applyBorder="1" applyAlignment="1" applyProtection="1">
      <alignment horizontal="center"/>
    </xf>
    <xf numFmtId="178" fontId="7" fillId="4" borderId="48" xfId="0" applyNumberFormat="1" applyFont="1" applyFill="1" applyBorder="1" applyAlignment="1" applyProtection="1">
      <alignment horizontal="center"/>
    </xf>
    <xf numFmtId="178" fontId="7" fillId="3" borderId="72" xfId="0" applyNumberFormat="1" applyFont="1" applyFill="1" applyBorder="1" applyAlignment="1" applyProtection="1">
      <alignment horizontal="center"/>
    </xf>
    <xf numFmtId="178" fontId="7" fillId="3" borderId="73" xfId="0" applyNumberFormat="1" applyFont="1" applyFill="1" applyBorder="1" applyAlignment="1" applyProtection="1">
      <alignment horizontal="center"/>
    </xf>
    <xf numFmtId="0" fontId="4" fillId="0" borderId="57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182" fontId="5" fillId="2" borderId="57" xfId="2" applyNumberFormat="1" applyFont="1" applyFill="1" applyBorder="1" applyAlignment="1" applyProtection="1">
      <alignment horizontal="center" vertical="center" wrapText="1"/>
    </xf>
    <xf numFmtId="182" fontId="5" fillId="2" borderId="51" xfId="2" applyNumberFormat="1" applyFont="1" applyFill="1" applyBorder="1" applyAlignment="1" applyProtection="1">
      <alignment horizontal="center" vertical="center" wrapText="1"/>
    </xf>
    <xf numFmtId="176" fontId="3" fillId="2" borderId="56" xfId="2" applyFont="1" applyFill="1" applyBorder="1" applyAlignment="1" applyProtection="1">
      <alignment horizontal="center" vertical="center" wrapText="1"/>
    </xf>
    <xf numFmtId="176" fontId="3" fillId="2" borderId="57" xfId="2" applyFont="1" applyFill="1" applyBorder="1" applyAlignment="1" applyProtection="1">
      <alignment horizontal="center" vertical="center" wrapText="1"/>
    </xf>
    <xf numFmtId="37" fontId="7" fillId="0" borderId="65" xfId="0" applyNumberFormat="1" applyFont="1" applyBorder="1" applyAlignment="1" applyProtection="1">
      <alignment horizontal="center" vertical="center"/>
    </xf>
    <xf numFmtId="37" fontId="7" fillId="0" borderId="66" xfId="0" applyNumberFormat="1" applyFont="1" applyBorder="1" applyAlignment="1" applyProtection="1">
      <alignment horizontal="center" vertical="center"/>
    </xf>
    <xf numFmtId="0" fontId="4" fillId="0" borderId="2" xfId="0" applyFont="1" applyBorder="1"/>
    <xf numFmtId="176" fontId="3" fillId="2" borderId="67" xfId="2" applyFont="1" applyFill="1" applyBorder="1" applyAlignment="1" applyProtection="1">
      <alignment horizontal="center" vertical="center"/>
    </xf>
    <xf numFmtId="176" fontId="3" fillId="2" borderId="68" xfId="2" applyFont="1" applyFill="1" applyBorder="1" applyAlignment="1" applyProtection="1">
      <alignment horizontal="center" vertical="center"/>
    </xf>
    <xf numFmtId="37" fontId="7" fillId="0" borderId="69" xfId="0" applyNumberFormat="1" applyFont="1" applyBorder="1" applyAlignment="1" applyProtection="1">
      <alignment horizontal="center" vertical="center"/>
    </xf>
    <xf numFmtId="37" fontId="7" fillId="0" borderId="26" xfId="0" applyNumberFormat="1" applyFont="1" applyBorder="1" applyAlignment="1" applyProtection="1">
      <alignment horizontal="center" vertical="center"/>
    </xf>
    <xf numFmtId="37" fontId="7" fillId="0" borderId="13" xfId="0" applyNumberFormat="1" applyFont="1" applyBorder="1" applyAlignment="1" applyProtection="1">
      <alignment horizontal="center" vertical="center"/>
    </xf>
    <xf numFmtId="37" fontId="7" fillId="0" borderId="70" xfId="0" applyNumberFormat="1" applyFont="1" applyBorder="1" applyAlignment="1" applyProtection="1">
      <alignment horizontal="center" vertical="center"/>
    </xf>
    <xf numFmtId="178" fontId="3" fillId="0" borderId="54" xfId="0" applyNumberFormat="1" applyFont="1" applyBorder="1" applyAlignment="1" applyProtection="1">
      <alignment horizontal="center" vertical="center" wrapText="1"/>
    </xf>
    <xf numFmtId="178" fontId="3" fillId="0" borderId="38" xfId="0" applyNumberFormat="1" applyFont="1" applyBorder="1" applyAlignment="1" applyProtection="1">
      <alignment horizontal="center" vertical="center" wrapText="1"/>
    </xf>
    <xf numFmtId="178" fontId="3" fillId="0" borderId="55" xfId="0" applyNumberFormat="1" applyFont="1" applyBorder="1" applyAlignment="1" applyProtection="1">
      <alignment horizontal="center" vertical="center" wrapText="1"/>
    </xf>
    <xf numFmtId="37" fontId="7" fillId="0" borderId="74" xfId="0" applyNumberFormat="1" applyFont="1" applyBorder="1" applyAlignment="1" applyProtection="1">
      <alignment horizontal="center" vertical="center"/>
    </xf>
    <xf numFmtId="37" fontId="7" fillId="0" borderId="75" xfId="0" applyNumberFormat="1" applyFont="1" applyBorder="1" applyAlignment="1" applyProtection="1">
      <alignment horizontal="center" vertical="center"/>
    </xf>
    <xf numFmtId="37" fontId="7" fillId="0" borderId="76" xfId="0" applyNumberFormat="1" applyFont="1" applyBorder="1" applyAlignment="1" applyProtection="1">
      <alignment horizontal="center" vertical="center"/>
    </xf>
  </cellXfs>
  <cellStyles count="3"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42</xdr:row>
      <xdr:rowOff>38100</xdr:rowOff>
    </xdr:from>
    <xdr:to>
      <xdr:col>0</xdr:col>
      <xdr:colOff>695325</xdr:colOff>
      <xdr:row>42</xdr:row>
      <xdr:rowOff>228600</xdr:rowOff>
    </xdr:to>
    <xdr:sp macro="" textlink="">
      <xdr:nvSpPr>
        <xdr:cNvPr id="2054" name="AutoShape 6"/>
        <xdr:cNvSpPr>
          <a:spLocks noChangeArrowheads="1"/>
        </xdr:cNvSpPr>
      </xdr:nvSpPr>
      <xdr:spPr bwMode="auto">
        <a:xfrm>
          <a:off x="85725" y="10239375"/>
          <a:ext cx="609600" cy="190500"/>
        </a:xfrm>
        <a:prstGeom prst="rightArrow">
          <a:avLst>
            <a:gd name="adj1" fmla="val 50000"/>
            <a:gd name="adj2" fmla="val 80000"/>
          </a:avLst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66675</xdr:colOff>
      <xdr:row>53</xdr:row>
      <xdr:rowOff>152400</xdr:rowOff>
    </xdr:from>
    <xdr:to>
      <xdr:col>14</xdr:col>
      <xdr:colOff>438150</xdr:colOff>
      <xdr:row>53</xdr:row>
      <xdr:rowOff>152400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12811125" y="13287375"/>
          <a:ext cx="3714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57150</xdr:colOff>
      <xdr:row>52</xdr:row>
      <xdr:rowOff>171450</xdr:rowOff>
    </xdr:from>
    <xdr:to>
      <xdr:col>14</xdr:col>
      <xdr:colOff>438150</xdr:colOff>
      <xdr:row>52</xdr:row>
      <xdr:rowOff>171450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12801600" y="13039725"/>
          <a:ext cx="3810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66675</xdr:colOff>
      <xdr:row>54</xdr:row>
      <xdr:rowOff>123825</xdr:rowOff>
    </xdr:from>
    <xdr:to>
      <xdr:col>14</xdr:col>
      <xdr:colOff>438150</xdr:colOff>
      <xdr:row>54</xdr:row>
      <xdr:rowOff>123825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 flipV="1">
          <a:off x="12811125" y="13525500"/>
          <a:ext cx="3714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685800</xdr:colOff>
      <xdr:row>1</xdr:row>
      <xdr:rowOff>171450</xdr:rowOff>
    </xdr:from>
    <xdr:to>
      <xdr:col>29</xdr:col>
      <xdr:colOff>600075</xdr:colOff>
      <xdr:row>6</xdr:row>
      <xdr:rowOff>171450</xdr:rowOff>
    </xdr:to>
    <xdr:sp macro="" textlink="">
      <xdr:nvSpPr>
        <xdr:cNvPr id="2066" name="Rectangle 18"/>
        <xdr:cNvSpPr>
          <a:spLocks noChangeArrowheads="1"/>
        </xdr:cNvSpPr>
      </xdr:nvSpPr>
      <xdr:spPr bwMode="auto">
        <a:xfrm>
          <a:off x="18459450" y="457200"/>
          <a:ext cx="7820025" cy="1076325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Formulas="1" tabSelected="1" zoomScale="75" workbookViewId="0">
      <pane xSplit="1" ySplit="7" topLeftCell="B32" activePane="bottomRight" state="frozen"/>
      <selection pane="topRight" activeCell="B1" sqref="B1"/>
      <selection pane="bottomLeft" activeCell="A8" sqref="A8"/>
      <selection pane="bottomRight" activeCell="N8" sqref="N8"/>
    </sheetView>
  </sheetViews>
  <sheetFormatPr defaultRowHeight="16.5" x14ac:dyDescent="0.25"/>
  <cols>
    <col min="1" max="1" width="10.42578125" style="95" customWidth="1" collapsed="1"/>
    <col min="2" max="4" width="14" style="2" customWidth="1" collapsed="1"/>
    <col min="5" max="5" width="14.140625" style="2" customWidth="1" collapsed="1"/>
    <col min="6" max="6" width="13.7109375" style="2" customWidth="1" collapsed="1"/>
    <col min="7" max="7" width="13.85546875" style="2" customWidth="1" collapsed="1"/>
    <col min="8" max="8" width="13.7109375" style="2" customWidth="1" collapsed="1"/>
    <col min="9" max="9" width="14.28515625" style="2" customWidth="1" collapsed="1"/>
    <col min="10" max="10" width="15.7109375" style="2" customWidth="1" collapsed="1"/>
    <col min="11" max="11" width="4.7109375" style="2" customWidth="1" collapsed="1"/>
    <col min="12" max="12" width="14.7109375" style="2" customWidth="1" collapsed="1"/>
    <col min="13" max="13" width="17" style="2" customWidth="1" collapsed="1"/>
    <col min="14" max="14" width="16.85546875" style="2" customWidth="1" collapsed="1"/>
    <col min="15" max="15" width="18.5703125" style="2" customWidth="1" collapsed="1"/>
    <col min="16" max="16" width="15.140625" style="2" customWidth="1" collapsed="1"/>
    <col min="17" max="17" width="16.85546875" style="2" customWidth="1" collapsed="1"/>
    <col min="18" max="18" width="24.85546875" style="2" customWidth="1" collapsed="1"/>
    <col min="19" max="19" width="24.7109375" style="2" customWidth="1" collapsed="1"/>
    <col min="20" max="22" width="9.140625" style="2" collapsed="1"/>
    <col min="23" max="23" width="9.42578125" style="2" customWidth="1" collapsed="1"/>
    <col min="24" max="24" width="11.28515625" style="2" customWidth="1" collapsed="1"/>
    <col min="25" max="16384" width="9.140625" style="2" collapsed="1"/>
  </cols>
  <sheetData>
    <row r="1" spans="1:24" ht="22.5" x14ac:dyDescent="0.3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0">
        <f>A4</f>
        <v>36526</v>
      </c>
      <c r="Q1" s="130"/>
      <c r="R1" s="1"/>
      <c r="S1" s="1"/>
    </row>
    <row r="2" spans="1:24" ht="17.25" thickBo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6"/>
    </row>
    <row r="3" spans="1:24" ht="15.75" customHeight="1" thickBot="1" x14ac:dyDescent="0.3">
      <c r="A3" s="7"/>
      <c r="B3" s="139" t="s">
        <v>1</v>
      </c>
      <c r="C3" s="140"/>
      <c r="D3" s="141"/>
      <c r="E3" s="137" t="s">
        <v>2</v>
      </c>
      <c r="F3" s="137"/>
      <c r="G3" s="138"/>
      <c r="H3" s="134" t="s">
        <v>3</v>
      </c>
      <c r="I3" s="136"/>
      <c r="J3" s="134" t="s">
        <v>4</v>
      </c>
      <c r="K3" s="135"/>
      <c r="L3" s="135"/>
      <c r="M3" s="135"/>
      <c r="N3" s="136"/>
      <c r="O3" s="132" t="s">
        <v>5</v>
      </c>
      <c r="P3" s="132"/>
      <c r="Q3" s="133"/>
      <c r="R3" s="178" t="s">
        <v>53</v>
      </c>
      <c r="V3" s="8" t="s">
        <v>6</v>
      </c>
      <c r="W3" s="9">
        <v>0.97884000000000004</v>
      </c>
      <c r="X3" s="10" t="s">
        <v>7</v>
      </c>
    </row>
    <row r="4" spans="1:24" ht="18" customHeight="1" x14ac:dyDescent="0.25">
      <c r="A4" s="127">
        <v>36526</v>
      </c>
      <c r="B4" s="145" t="s">
        <v>8</v>
      </c>
      <c r="C4" s="154" t="s">
        <v>9</v>
      </c>
      <c r="D4" s="142" t="s">
        <v>10</v>
      </c>
      <c r="E4" s="169" t="s">
        <v>11</v>
      </c>
      <c r="F4" s="148" t="s">
        <v>12</v>
      </c>
      <c r="G4" s="149"/>
      <c r="H4" s="157" t="s">
        <v>13</v>
      </c>
      <c r="I4" s="167" t="s">
        <v>14</v>
      </c>
      <c r="J4" s="180" t="s">
        <v>15</v>
      </c>
      <c r="K4" s="186"/>
      <c r="L4" s="182" t="s">
        <v>16</v>
      </c>
      <c r="M4" s="187" t="s">
        <v>17</v>
      </c>
      <c r="N4" s="188"/>
      <c r="O4" s="161" t="s">
        <v>18</v>
      </c>
      <c r="P4" s="162"/>
      <c r="Q4" s="193" t="s">
        <v>19</v>
      </c>
      <c r="R4" s="178"/>
      <c r="V4" s="8" t="s">
        <v>20</v>
      </c>
      <c r="W4" s="11">
        <v>0.05</v>
      </c>
    </row>
    <row r="5" spans="1:24" ht="17.25" customHeight="1" x14ac:dyDescent="0.25">
      <c r="A5" s="128"/>
      <c r="B5" s="146"/>
      <c r="C5" s="155"/>
      <c r="D5" s="143"/>
      <c r="E5" s="170"/>
      <c r="F5" s="150"/>
      <c r="G5" s="151"/>
      <c r="H5" s="157"/>
      <c r="I5" s="167"/>
      <c r="J5" s="180"/>
      <c r="K5" s="186"/>
      <c r="L5" s="183"/>
      <c r="M5" s="12" t="s">
        <v>21</v>
      </c>
      <c r="N5" s="13" t="s">
        <v>22</v>
      </c>
      <c r="O5" s="163"/>
      <c r="P5" s="164"/>
      <c r="Q5" s="194"/>
      <c r="R5" s="178"/>
      <c r="V5" s="8" t="s">
        <v>23</v>
      </c>
      <c r="W5" s="11">
        <v>0.03</v>
      </c>
    </row>
    <row r="6" spans="1:24" ht="16.5" customHeight="1" thickBot="1" x14ac:dyDescent="0.3">
      <c r="A6" s="129"/>
      <c r="B6" s="147"/>
      <c r="C6" s="156"/>
      <c r="D6" s="144"/>
      <c r="E6" s="171"/>
      <c r="F6" s="152"/>
      <c r="G6" s="153"/>
      <c r="H6" s="158"/>
      <c r="I6" s="168"/>
      <c r="J6" s="181"/>
      <c r="K6" s="186"/>
      <c r="L6" s="183"/>
      <c r="M6" s="14"/>
      <c r="N6" s="15">
        <v>40000</v>
      </c>
      <c r="O6" s="163"/>
      <c r="P6" s="164"/>
      <c r="Q6" s="194"/>
      <c r="R6" s="178"/>
      <c r="T6" s="16" t="s">
        <v>24</v>
      </c>
      <c r="U6" s="8"/>
    </row>
    <row r="7" spans="1:24" ht="15" customHeight="1" thickBot="1" x14ac:dyDescent="0.3">
      <c r="A7" s="17" t="s">
        <v>25</v>
      </c>
      <c r="B7" s="18" t="s">
        <v>26</v>
      </c>
      <c r="C7" s="19" t="s">
        <v>26</v>
      </c>
      <c r="D7" s="20" t="s">
        <v>26</v>
      </c>
      <c r="E7" s="21" t="s">
        <v>26</v>
      </c>
      <c r="F7" s="22" t="s">
        <v>27</v>
      </c>
      <c r="G7" s="23" t="s">
        <v>28</v>
      </c>
      <c r="H7" s="24" t="s">
        <v>29</v>
      </c>
      <c r="I7" s="19" t="s">
        <v>29</v>
      </c>
      <c r="J7" s="25" t="s">
        <v>30</v>
      </c>
      <c r="K7" s="26"/>
      <c r="L7" s="27">
        <v>4.1500000000000002E-2</v>
      </c>
      <c r="M7" s="28">
        <v>1.54E-2</v>
      </c>
      <c r="N7" s="28">
        <f>2.8932</f>
        <v>2.8932000000000002</v>
      </c>
      <c r="O7" s="165"/>
      <c r="P7" s="166"/>
      <c r="Q7" s="195"/>
      <c r="R7" s="179"/>
      <c r="T7" s="29"/>
      <c r="U7" s="29" t="s">
        <v>31</v>
      </c>
    </row>
    <row r="8" spans="1:24" ht="20.100000000000001" customHeight="1" x14ac:dyDescent="0.25">
      <c r="A8" s="30">
        <f>A4</f>
        <v>36526</v>
      </c>
      <c r="B8" s="31"/>
      <c r="C8" s="32"/>
      <c r="D8" s="114">
        <f t="shared" ref="D8:D38" si="0">C8/$W$3</f>
        <v>0</v>
      </c>
      <c r="E8" s="32"/>
      <c r="F8" s="33"/>
      <c r="G8" s="34"/>
      <c r="H8" s="108">
        <f t="shared" ref="H8:H38" si="1">C8-G8</f>
        <v>0</v>
      </c>
      <c r="I8" s="35">
        <f>H8</f>
        <v>0</v>
      </c>
      <c r="J8" s="36"/>
      <c r="K8" s="37"/>
      <c r="L8" s="117">
        <f t="shared" ref="L8:L38" si="2">(IF(H8&lt;0,-H8*$L$7,H8*$L$7))</f>
        <v>0</v>
      </c>
      <c r="M8" s="118">
        <f t="shared" ref="M8:M38" si="3">G8*$M$7</f>
        <v>0</v>
      </c>
      <c r="N8" s="125">
        <f>(N6*N7)/31</f>
        <v>3733.161290322581</v>
      </c>
      <c r="O8" s="184"/>
      <c r="P8" s="185"/>
      <c r="Q8" s="38" t="s">
        <v>32</v>
      </c>
      <c r="R8" s="110">
        <f t="shared" ref="R8:R38" si="4">G8*J8+L8+M8+N8</f>
        <v>3733.161290322581</v>
      </c>
    </row>
    <row r="9" spans="1:24" ht="20.100000000000001" customHeight="1" x14ac:dyDescent="0.25">
      <c r="A9" s="107">
        <f t="shared" ref="A9:A38" si="5">A8+1</f>
        <v>36527</v>
      </c>
      <c r="B9" s="31"/>
      <c r="C9" s="32"/>
      <c r="D9" s="114">
        <f t="shared" si="0"/>
        <v>0</v>
      </c>
      <c r="E9" s="32"/>
      <c r="F9" s="33"/>
      <c r="G9" s="34"/>
      <c r="H9" s="108">
        <f t="shared" si="1"/>
        <v>0</v>
      </c>
      <c r="I9" s="109">
        <f t="shared" ref="I9:I38" si="6">I8+H9</f>
        <v>0</v>
      </c>
      <c r="J9" s="36"/>
      <c r="K9" s="37"/>
      <c r="L9" s="117">
        <f t="shared" si="2"/>
        <v>0</v>
      </c>
      <c r="M9" s="118">
        <f t="shared" si="3"/>
        <v>0</v>
      </c>
      <c r="N9" s="126">
        <f t="shared" ref="N9:N38" si="7">N8</f>
        <v>3733.161290322581</v>
      </c>
      <c r="O9" s="172"/>
      <c r="P9" s="173"/>
      <c r="Q9" s="38" t="s">
        <v>32</v>
      </c>
      <c r="R9" s="110">
        <f t="shared" si="4"/>
        <v>3733.161290322581</v>
      </c>
    </row>
    <row r="10" spans="1:24" ht="20.100000000000001" customHeight="1" x14ac:dyDescent="0.25">
      <c r="A10" s="107">
        <f t="shared" si="5"/>
        <v>36528</v>
      </c>
      <c r="B10" s="31"/>
      <c r="C10" s="32"/>
      <c r="D10" s="114">
        <f t="shared" si="0"/>
        <v>0</v>
      </c>
      <c r="E10" s="32"/>
      <c r="F10" s="33"/>
      <c r="G10" s="34"/>
      <c r="H10" s="108">
        <f t="shared" si="1"/>
        <v>0</v>
      </c>
      <c r="I10" s="109">
        <f t="shared" si="6"/>
        <v>0</v>
      </c>
      <c r="J10" s="36"/>
      <c r="K10" s="37"/>
      <c r="L10" s="117">
        <f t="shared" si="2"/>
        <v>0</v>
      </c>
      <c r="M10" s="118">
        <f t="shared" si="3"/>
        <v>0</v>
      </c>
      <c r="N10" s="126">
        <f t="shared" si="7"/>
        <v>3733.161290322581</v>
      </c>
      <c r="O10" s="172"/>
      <c r="P10" s="173"/>
      <c r="Q10" s="38" t="s">
        <v>32</v>
      </c>
      <c r="R10" s="110">
        <f t="shared" si="4"/>
        <v>3733.161290322581</v>
      </c>
    </row>
    <row r="11" spans="1:24" ht="20.100000000000001" customHeight="1" x14ac:dyDescent="0.25">
      <c r="A11" s="107">
        <f t="shared" si="5"/>
        <v>36529</v>
      </c>
      <c r="B11" s="31"/>
      <c r="C11" s="32"/>
      <c r="D11" s="114">
        <f t="shared" si="0"/>
        <v>0</v>
      </c>
      <c r="E11" s="32"/>
      <c r="F11" s="33"/>
      <c r="G11" s="39"/>
      <c r="H11" s="108">
        <f t="shared" si="1"/>
        <v>0</v>
      </c>
      <c r="I11" s="109">
        <f t="shared" si="6"/>
        <v>0</v>
      </c>
      <c r="J11" s="36"/>
      <c r="K11" s="37"/>
      <c r="L11" s="117">
        <f t="shared" si="2"/>
        <v>0</v>
      </c>
      <c r="M11" s="118">
        <f t="shared" si="3"/>
        <v>0</v>
      </c>
      <c r="N11" s="126">
        <f t="shared" si="7"/>
        <v>3733.161290322581</v>
      </c>
      <c r="O11" s="172"/>
      <c r="P11" s="173"/>
      <c r="Q11" s="38" t="s">
        <v>32</v>
      </c>
      <c r="R11" s="110">
        <f t="shared" si="4"/>
        <v>3733.161290322581</v>
      </c>
    </row>
    <row r="12" spans="1:24" ht="20.100000000000001" customHeight="1" x14ac:dyDescent="0.25">
      <c r="A12" s="107">
        <f t="shared" si="5"/>
        <v>36530</v>
      </c>
      <c r="B12" s="31"/>
      <c r="C12" s="32"/>
      <c r="D12" s="114">
        <f t="shared" si="0"/>
        <v>0</v>
      </c>
      <c r="E12" s="32"/>
      <c r="F12" s="40"/>
      <c r="G12" s="39"/>
      <c r="H12" s="108">
        <f t="shared" si="1"/>
        <v>0</v>
      </c>
      <c r="I12" s="109">
        <f t="shared" si="6"/>
        <v>0</v>
      </c>
      <c r="J12" s="36"/>
      <c r="K12" s="37"/>
      <c r="L12" s="117">
        <f t="shared" si="2"/>
        <v>0</v>
      </c>
      <c r="M12" s="118">
        <f t="shared" si="3"/>
        <v>0</v>
      </c>
      <c r="N12" s="126">
        <f t="shared" si="7"/>
        <v>3733.161290322581</v>
      </c>
      <c r="O12" s="172"/>
      <c r="P12" s="173"/>
      <c r="Q12" s="38" t="s">
        <v>32</v>
      </c>
      <c r="R12" s="110">
        <f t="shared" si="4"/>
        <v>3733.161290322581</v>
      </c>
    </row>
    <row r="13" spans="1:24" ht="16.899999999999999" customHeight="1" x14ac:dyDescent="0.25">
      <c r="A13" s="107">
        <f t="shared" si="5"/>
        <v>36531</v>
      </c>
      <c r="B13" s="41"/>
      <c r="C13" s="42"/>
      <c r="D13" s="115">
        <f t="shared" si="0"/>
        <v>0</v>
      </c>
      <c r="E13" s="43"/>
      <c r="F13" s="44"/>
      <c r="G13" s="45"/>
      <c r="H13" s="108">
        <f t="shared" si="1"/>
        <v>0</v>
      </c>
      <c r="I13" s="109">
        <f t="shared" si="6"/>
        <v>0</v>
      </c>
      <c r="J13" s="36"/>
      <c r="K13" s="37"/>
      <c r="L13" s="119">
        <f t="shared" si="2"/>
        <v>0</v>
      </c>
      <c r="M13" s="120">
        <f t="shared" si="3"/>
        <v>0</v>
      </c>
      <c r="N13" s="126">
        <f t="shared" si="7"/>
        <v>3733.161290322581</v>
      </c>
      <c r="O13" s="198"/>
      <c r="P13" s="197"/>
      <c r="Q13" s="46" t="s">
        <v>32</v>
      </c>
      <c r="R13" s="110">
        <f t="shared" si="4"/>
        <v>3733.161290322581</v>
      </c>
    </row>
    <row r="14" spans="1:24" ht="20.100000000000001" customHeight="1" x14ac:dyDescent="0.25">
      <c r="A14" s="107">
        <f t="shared" si="5"/>
        <v>36532</v>
      </c>
      <c r="B14" s="47"/>
      <c r="C14" s="48"/>
      <c r="D14" s="116">
        <f t="shared" si="0"/>
        <v>0</v>
      </c>
      <c r="E14" s="49"/>
      <c r="F14" s="50"/>
      <c r="G14" s="51"/>
      <c r="H14" s="108">
        <f t="shared" si="1"/>
        <v>0</v>
      </c>
      <c r="I14" s="109">
        <f t="shared" si="6"/>
        <v>0</v>
      </c>
      <c r="J14" s="52"/>
      <c r="K14" s="37"/>
      <c r="L14" s="121">
        <f t="shared" si="2"/>
        <v>0</v>
      </c>
      <c r="M14" s="118">
        <f t="shared" si="3"/>
        <v>0</v>
      </c>
      <c r="N14" s="126">
        <f t="shared" si="7"/>
        <v>3733.161290322581</v>
      </c>
      <c r="O14" s="189"/>
      <c r="P14" s="190"/>
      <c r="Q14" s="38" t="s">
        <v>32</v>
      </c>
      <c r="R14" s="110">
        <f t="shared" si="4"/>
        <v>3733.161290322581</v>
      </c>
    </row>
    <row r="15" spans="1:24" ht="20.100000000000001" customHeight="1" x14ac:dyDescent="0.25">
      <c r="A15" s="107">
        <f t="shared" si="5"/>
        <v>36533</v>
      </c>
      <c r="B15" s="31"/>
      <c r="C15" s="32"/>
      <c r="D15" s="114">
        <f t="shared" si="0"/>
        <v>0</v>
      </c>
      <c r="E15" s="32"/>
      <c r="F15" s="33"/>
      <c r="G15" s="34"/>
      <c r="H15" s="108">
        <f t="shared" si="1"/>
        <v>0</v>
      </c>
      <c r="I15" s="109">
        <f t="shared" si="6"/>
        <v>0</v>
      </c>
      <c r="J15" s="36"/>
      <c r="K15" s="37"/>
      <c r="L15" s="122">
        <f t="shared" si="2"/>
        <v>0</v>
      </c>
      <c r="M15" s="118">
        <f t="shared" si="3"/>
        <v>0</v>
      </c>
      <c r="N15" s="126">
        <f t="shared" si="7"/>
        <v>3733.161290322581</v>
      </c>
      <c r="O15" s="191"/>
      <c r="P15" s="192"/>
      <c r="Q15" s="38" t="s">
        <v>32</v>
      </c>
      <c r="R15" s="110">
        <f t="shared" si="4"/>
        <v>3733.161290322581</v>
      </c>
    </row>
    <row r="16" spans="1:24" ht="20.100000000000001" customHeight="1" x14ac:dyDescent="0.25">
      <c r="A16" s="107">
        <f t="shared" si="5"/>
        <v>36534</v>
      </c>
      <c r="B16" s="31"/>
      <c r="C16" s="32"/>
      <c r="D16" s="116">
        <f t="shared" si="0"/>
        <v>0</v>
      </c>
      <c r="E16" s="32"/>
      <c r="F16" s="33"/>
      <c r="G16" s="34"/>
      <c r="H16" s="108">
        <f t="shared" si="1"/>
        <v>0</v>
      </c>
      <c r="I16" s="109">
        <f t="shared" si="6"/>
        <v>0</v>
      </c>
      <c r="J16" s="36"/>
      <c r="K16" s="37"/>
      <c r="L16" s="122">
        <f t="shared" si="2"/>
        <v>0</v>
      </c>
      <c r="M16" s="118">
        <f t="shared" si="3"/>
        <v>0</v>
      </c>
      <c r="N16" s="126">
        <f t="shared" si="7"/>
        <v>3733.161290322581</v>
      </c>
      <c r="O16" s="172"/>
      <c r="P16" s="173"/>
      <c r="Q16" s="38" t="s">
        <v>32</v>
      </c>
      <c r="R16" s="110">
        <f t="shared" si="4"/>
        <v>3733.161290322581</v>
      </c>
    </row>
    <row r="17" spans="1:18" ht="20.100000000000001" customHeight="1" x14ac:dyDescent="0.25">
      <c r="A17" s="107">
        <f t="shared" si="5"/>
        <v>36535</v>
      </c>
      <c r="B17" s="31"/>
      <c r="C17" s="32"/>
      <c r="D17" s="116">
        <f t="shared" si="0"/>
        <v>0</v>
      </c>
      <c r="E17" s="32"/>
      <c r="F17" s="33"/>
      <c r="G17" s="34"/>
      <c r="H17" s="108">
        <f t="shared" si="1"/>
        <v>0</v>
      </c>
      <c r="I17" s="109">
        <f t="shared" si="6"/>
        <v>0</v>
      </c>
      <c r="J17" s="36"/>
      <c r="K17" s="37"/>
      <c r="L17" s="122">
        <f t="shared" si="2"/>
        <v>0</v>
      </c>
      <c r="M17" s="118">
        <f t="shared" si="3"/>
        <v>0</v>
      </c>
      <c r="N17" s="126">
        <f t="shared" si="7"/>
        <v>3733.161290322581</v>
      </c>
      <c r="O17" s="172"/>
      <c r="P17" s="173"/>
      <c r="Q17" s="38" t="s">
        <v>32</v>
      </c>
      <c r="R17" s="110">
        <f t="shared" si="4"/>
        <v>3733.161290322581</v>
      </c>
    </row>
    <row r="18" spans="1:18" ht="20.100000000000001" customHeight="1" x14ac:dyDescent="0.25">
      <c r="A18" s="107">
        <f t="shared" si="5"/>
        <v>36536</v>
      </c>
      <c r="B18" s="31"/>
      <c r="C18" s="32"/>
      <c r="D18" s="116">
        <f t="shared" si="0"/>
        <v>0</v>
      </c>
      <c r="E18" s="32"/>
      <c r="F18" s="33"/>
      <c r="G18" s="34"/>
      <c r="H18" s="108">
        <f t="shared" si="1"/>
        <v>0</v>
      </c>
      <c r="I18" s="109">
        <f t="shared" si="6"/>
        <v>0</v>
      </c>
      <c r="J18" s="36"/>
      <c r="K18" s="37"/>
      <c r="L18" s="122">
        <f t="shared" si="2"/>
        <v>0</v>
      </c>
      <c r="M18" s="118">
        <f t="shared" si="3"/>
        <v>0</v>
      </c>
      <c r="N18" s="126">
        <f t="shared" si="7"/>
        <v>3733.161290322581</v>
      </c>
      <c r="O18" s="172"/>
      <c r="P18" s="173"/>
      <c r="Q18" s="38" t="s">
        <v>32</v>
      </c>
      <c r="R18" s="110">
        <f t="shared" si="4"/>
        <v>3733.161290322581</v>
      </c>
    </row>
    <row r="19" spans="1:18" ht="20.100000000000001" customHeight="1" x14ac:dyDescent="0.25">
      <c r="A19" s="107">
        <f t="shared" si="5"/>
        <v>36537</v>
      </c>
      <c r="B19" s="31"/>
      <c r="C19" s="32"/>
      <c r="D19" s="116">
        <f t="shared" si="0"/>
        <v>0</v>
      </c>
      <c r="E19" s="32"/>
      <c r="F19" s="33"/>
      <c r="G19" s="34"/>
      <c r="H19" s="108">
        <f t="shared" si="1"/>
        <v>0</v>
      </c>
      <c r="I19" s="109">
        <f t="shared" si="6"/>
        <v>0</v>
      </c>
      <c r="J19" s="53"/>
      <c r="K19" s="37"/>
      <c r="L19" s="122">
        <f t="shared" si="2"/>
        <v>0</v>
      </c>
      <c r="M19" s="118">
        <f t="shared" si="3"/>
        <v>0</v>
      </c>
      <c r="N19" s="126">
        <f t="shared" si="7"/>
        <v>3733.161290322581</v>
      </c>
      <c r="O19" s="172"/>
      <c r="P19" s="173"/>
      <c r="Q19" s="38" t="s">
        <v>32</v>
      </c>
      <c r="R19" s="110">
        <f t="shared" si="4"/>
        <v>3733.161290322581</v>
      </c>
    </row>
    <row r="20" spans="1:18" ht="20.100000000000001" customHeight="1" x14ac:dyDescent="0.25">
      <c r="A20" s="107">
        <f t="shared" si="5"/>
        <v>36538</v>
      </c>
      <c r="B20" s="31"/>
      <c r="C20" s="32"/>
      <c r="D20" s="116">
        <f t="shared" si="0"/>
        <v>0</v>
      </c>
      <c r="E20" s="32"/>
      <c r="F20" s="33"/>
      <c r="G20" s="34"/>
      <c r="H20" s="108">
        <f t="shared" si="1"/>
        <v>0</v>
      </c>
      <c r="I20" s="109">
        <f t="shared" si="6"/>
        <v>0</v>
      </c>
      <c r="J20" s="36"/>
      <c r="K20" s="37"/>
      <c r="L20" s="122">
        <f t="shared" si="2"/>
        <v>0</v>
      </c>
      <c r="M20" s="118">
        <f t="shared" si="3"/>
        <v>0</v>
      </c>
      <c r="N20" s="126">
        <f t="shared" si="7"/>
        <v>3733.161290322581</v>
      </c>
      <c r="O20" s="172"/>
      <c r="P20" s="173"/>
      <c r="Q20" s="38" t="s">
        <v>32</v>
      </c>
      <c r="R20" s="110">
        <f t="shared" si="4"/>
        <v>3733.161290322581</v>
      </c>
    </row>
    <row r="21" spans="1:18" ht="20.100000000000001" customHeight="1" x14ac:dyDescent="0.25">
      <c r="A21" s="107">
        <f t="shared" si="5"/>
        <v>36539</v>
      </c>
      <c r="B21" s="31"/>
      <c r="C21" s="32"/>
      <c r="D21" s="116">
        <f t="shared" si="0"/>
        <v>0</v>
      </c>
      <c r="E21" s="32"/>
      <c r="F21" s="33"/>
      <c r="G21" s="34"/>
      <c r="H21" s="108">
        <f t="shared" si="1"/>
        <v>0</v>
      </c>
      <c r="I21" s="109">
        <f t="shared" si="6"/>
        <v>0</v>
      </c>
      <c r="J21" s="36"/>
      <c r="K21" s="37"/>
      <c r="L21" s="122">
        <f t="shared" si="2"/>
        <v>0</v>
      </c>
      <c r="M21" s="118">
        <f t="shared" si="3"/>
        <v>0</v>
      </c>
      <c r="N21" s="126">
        <f t="shared" si="7"/>
        <v>3733.161290322581</v>
      </c>
      <c r="O21" s="172"/>
      <c r="P21" s="173"/>
      <c r="Q21" s="38" t="s">
        <v>32</v>
      </c>
      <c r="R21" s="110">
        <f t="shared" si="4"/>
        <v>3733.161290322581</v>
      </c>
    </row>
    <row r="22" spans="1:18" ht="20.100000000000001" customHeight="1" x14ac:dyDescent="0.25">
      <c r="A22" s="107">
        <f t="shared" si="5"/>
        <v>36540</v>
      </c>
      <c r="B22" s="31"/>
      <c r="C22" s="32"/>
      <c r="D22" s="116">
        <f t="shared" si="0"/>
        <v>0</v>
      </c>
      <c r="E22" s="32"/>
      <c r="F22" s="33"/>
      <c r="G22" s="34"/>
      <c r="H22" s="108">
        <f t="shared" si="1"/>
        <v>0</v>
      </c>
      <c r="I22" s="109">
        <f t="shared" si="6"/>
        <v>0</v>
      </c>
      <c r="J22" s="36"/>
      <c r="K22" s="37"/>
      <c r="L22" s="122">
        <f t="shared" si="2"/>
        <v>0</v>
      </c>
      <c r="M22" s="118">
        <f t="shared" si="3"/>
        <v>0</v>
      </c>
      <c r="N22" s="126">
        <f t="shared" si="7"/>
        <v>3733.161290322581</v>
      </c>
      <c r="O22" s="172"/>
      <c r="P22" s="173"/>
      <c r="Q22" s="38" t="s">
        <v>32</v>
      </c>
      <c r="R22" s="110">
        <f t="shared" si="4"/>
        <v>3733.161290322581</v>
      </c>
    </row>
    <row r="23" spans="1:18" ht="20.100000000000001" customHeight="1" x14ac:dyDescent="0.25">
      <c r="A23" s="107">
        <f t="shared" si="5"/>
        <v>36541</v>
      </c>
      <c r="B23" s="31"/>
      <c r="C23" s="32"/>
      <c r="D23" s="116">
        <f t="shared" si="0"/>
        <v>0</v>
      </c>
      <c r="E23" s="32"/>
      <c r="F23" s="33"/>
      <c r="G23" s="34"/>
      <c r="H23" s="108">
        <f t="shared" si="1"/>
        <v>0</v>
      </c>
      <c r="I23" s="109">
        <f t="shared" si="6"/>
        <v>0</v>
      </c>
      <c r="J23" s="36"/>
      <c r="K23" s="37"/>
      <c r="L23" s="122">
        <f t="shared" si="2"/>
        <v>0</v>
      </c>
      <c r="M23" s="118">
        <f t="shared" si="3"/>
        <v>0</v>
      </c>
      <c r="N23" s="126">
        <f t="shared" si="7"/>
        <v>3733.161290322581</v>
      </c>
      <c r="O23" s="172"/>
      <c r="P23" s="173"/>
      <c r="Q23" s="38" t="s">
        <v>32</v>
      </c>
      <c r="R23" s="110">
        <f t="shared" si="4"/>
        <v>3733.161290322581</v>
      </c>
    </row>
    <row r="24" spans="1:18" ht="20.100000000000001" customHeight="1" x14ac:dyDescent="0.25">
      <c r="A24" s="107">
        <f t="shared" si="5"/>
        <v>36542</v>
      </c>
      <c r="B24" s="31"/>
      <c r="C24" s="32"/>
      <c r="D24" s="116">
        <f t="shared" si="0"/>
        <v>0</v>
      </c>
      <c r="E24" s="32"/>
      <c r="F24" s="33"/>
      <c r="G24" s="34"/>
      <c r="H24" s="108">
        <f t="shared" si="1"/>
        <v>0</v>
      </c>
      <c r="I24" s="109">
        <f t="shared" si="6"/>
        <v>0</v>
      </c>
      <c r="J24" s="36"/>
      <c r="K24" s="37"/>
      <c r="L24" s="122">
        <f t="shared" si="2"/>
        <v>0</v>
      </c>
      <c r="M24" s="118">
        <f t="shared" si="3"/>
        <v>0</v>
      </c>
      <c r="N24" s="126">
        <f t="shared" si="7"/>
        <v>3733.161290322581</v>
      </c>
      <c r="O24" s="172"/>
      <c r="P24" s="173"/>
      <c r="Q24" s="38" t="s">
        <v>32</v>
      </c>
      <c r="R24" s="110">
        <f t="shared" si="4"/>
        <v>3733.161290322581</v>
      </c>
    </row>
    <row r="25" spans="1:18" ht="20.100000000000001" customHeight="1" x14ac:dyDescent="0.25">
      <c r="A25" s="107">
        <f t="shared" si="5"/>
        <v>36543</v>
      </c>
      <c r="B25" s="31"/>
      <c r="C25" s="32"/>
      <c r="D25" s="116">
        <f t="shared" si="0"/>
        <v>0</v>
      </c>
      <c r="E25" s="32"/>
      <c r="F25" s="33"/>
      <c r="G25" s="34"/>
      <c r="H25" s="108">
        <f t="shared" si="1"/>
        <v>0</v>
      </c>
      <c r="I25" s="109">
        <f t="shared" si="6"/>
        <v>0</v>
      </c>
      <c r="J25" s="36"/>
      <c r="K25" s="37"/>
      <c r="L25" s="122">
        <f t="shared" si="2"/>
        <v>0</v>
      </c>
      <c r="M25" s="118">
        <f t="shared" si="3"/>
        <v>0</v>
      </c>
      <c r="N25" s="126">
        <f t="shared" si="7"/>
        <v>3733.161290322581</v>
      </c>
      <c r="O25" s="172"/>
      <c r="P25" s="173"/>
      <c r="Q25" s="38" t="s">
        <v>32</v>
      </c>
      <c r="R25" s="110">
        <f t="shared" si="4"/>
        <v>3733.161290322581</v>
      </c>
    </row>
    <row r="26" spans="1:18" ht="20.100000000000001" customHeight="1" x14ac:dyDescent="0.25">
      <c r="A26" s="107">
        <f t="shared" si="5"/>
        <v>36544</v>
      </c>
      <c r="B26" s="31"/>
      <c r="C26" s="32"/>
      <c r="D26" s="116">
        <f t="shared" si="0"/>
        <v>0</v>
      </c>
      <c r="E26" s="32"/>
      <c r="F26" s="33"/>
      <c r="G26" s="34"/>
      <c r="H26" s="108">
        <f t="shared" si="1"/>
        <v>0</v>
      </c>
      <c r="I26" s="109">
        <f t="shared" si="6"/>
        <v>0</v>
      </c>
      <c r="J26" s="36"/>
      <c r="K26" s="37"/>
      <c r="L26" s="122">
        <f t="shared" si="2"/>
        <v>0</v>
      </c>
      <c r="M26" s="118">
        <f t="shared" si="3"/>
        <v>0</v>
      </c>
      <c r="N26" s="126">
        <f t="shared" si="7"/>
        <v>3733.161290322581</v>
      </c>
      <c r="O26" s="172"/>
      <c r="P26" s="173"/>
      <c r="Q26" s="38" t="s">
        <v>32</v>
      </c>
      <c r="R26" s="110">
        <f t="shared" si="4"/>
        <v>3733.161290322581</v>
      </c>
    </row>
    <row r="27" spans="1:18" ht="20.100000000000001" customHeight="1" x14ac:dyDescent="0.25">
      <c r="A27" s="107">
        <f t="shared" si="5"/>
        <v>36545</v>
      </c>
      <c r="B27" s="31"/>
      <c r="C27" s="32"/>
      <c r="D27" s="116">
        <f t="shared" si="0"/>
        <v>0</v>
      </c>
      <c r="E27" s="32"/>
      <c r="F27" s="33"/>
      <c r="G27" s="34"/>
      <c r="H27" s="108">
        <f t="shared" si="1"/>
        <v>0</v>
      </c>
      <c r="I27" s="109">
        <f t="shared" si="6"/>
        <v>0</v>
      </c>
      <c r="J27" s="36"/>
      <c r="K27" s="37"/>
      <c r="L27" s="122">
        <f t="shared" si="2"/>
        <v>0</v>
      </c>
      <c r="M27" s="118">
        <f t="shared" si="3"/>
        <v>0</v>
      </c>
      <c r="N27" s="126">
        <f t="shared" si="7"/>
        <v>3733.161290322581</v>
      </c>
      <c r="O27" s="172"/>
      <c r="P27" s="173"/>
      <c r="Q27" s="38" t="s">
        <v>32</v>
      </c>
      <c r="R27" s="110">
        <f t="shared" si="4"/>
        <v>3733.161290322581</v>
      </c>
    </row>
    <row r="28" spans="1:18" ht="20.100000000000001" customHeight="1" x14ac:dyDescent="0.25">
      <c r="A28" s="107">
        <f t="shared" si="5"/>
        <v>36546</v>
      </c>
      <c r="B28" s="31"/>
      <c r="C28" s="32"/>
      <c r="D28" s="116">
        <f t="shared" si="0"/>
        <v>0</v>
      </c>
      <c r="E28" s="54"/>
      <c r="F28" s="33"/>
      <c r="G28" s="34"/>
      <c r="H28" s="108">
        <f t="shared" si="1"/>
        <v>0</v>
      </c>
      <c r="I28" s="109">
        <f t="shared" si="6"/>
        <v>0</v>
      </c>
      <c r="J28" s="36"/>
      <c r="K28" s="37"/>
      <c r="L28" s="122">
        <f t="shared" si="2"/>
        <v>0</v>
      </c>
      <c r="M28" s="118">
        <f t="shared" si="3"/>
        <v>0</v>
      </c>
      <c r="N28" s="126">
        <f t="shared" si="7"/>
        <v>3733.161290322581</v>
      </c>
      <c r="O28" s="172"/>
      <c r="P28" s="173"/>
      <c r="Q28" s="38" t="s">
        <v>32</v>
      </c>
      <c r="R28" s="110">
        <f t="shared" si="4"/>
        <v>3733.161290322581</v>
      </c>
    </row>
    <row r="29" spans="1:18" ht="20.100000000000001" customHeight="1" x14ac:dyDescent="0.25">
      <c r="A29" s="107">
        <f t="shared" si="5"/>
        <v>36547</v>
      </c>
      <c r="B29" s="31"/>
      <c r="C29" s="32"/>
      <c r="D29" s="116">
        <f t="shared" si="0"/>
        <v>0</v>
      </c>
      <c r="E29" s="32"/>
      <c r="F29" s="33"/>
      <c r="G29" s="34"/>
      <c r="H29" s="108">
        <f t="shared" si="1"/>
        <v>0</v>
      </c>
      <c r="I29" s="109">
        <f t="shared" si="6"/>
        <v>0</v>
      </c>
      <c r="J29" s="36"/>
      <c r="K29" s="37"/>
      <c r="L29" s="122">
        <f t="shared" si="2"/>
        <v>0</v>
      </c>
      <c r="M29" s="118">
        <f t="shared" si="3"/>
        <v>0</v>
      </c>
      <c r="N29" s="126">
        <f t="shared" si="7"/>
        <v>3733.161290322581</v>
      </c>
      <c r="O29" s="172"/>
      <c r="P29" s="173"/>
      <c r="Q29" s="38" t="s">
        <v>32</v>
      </c>
      <c r="R29" s="110">
        <f t="shared" si="4"/>
        <v>3733.161290322581</v>
      </c>
    </row>
    <row r="30" spans="1:18" ht="20.100000000000001" customHeight="1" x14ac:dyDescent="0.25">
      <c r="A30" s="107">
        <f t="shared" si="5"/>
        <v>36548</v>
      </c>
      <c r="B30" s="31"/>
      <c r="C30" s="32"/>
      <c r="D30" s="116">
        <f t="shared" si="0"/>
        <v>0</v>
      </c>
      <c r="E30" s="32"/>
      <c r="F30" s="33"/>
      <c r="G30" s="34"/>
      <c r="H30" s="108">
        <f t="shared" si="1"/>
        <v>0</v>
      </c>
      <c r="I30" s="109">
        <f t="shared" si="6"/>
        <v>0</v>
      </c>
      <c r="J30" s="36"/>
      <c r="K30" s="37"/>
      <c r="L30" s="122">
        <f t="shared" si="2"/>
        <v>0</v>
      </c>
      <c r="M30" s="118">
        <f t="shared" si="3"/>
        <v>0</v>
      </c>
      <c r="N30" s="126">
        <f t="shared" si="7"/>
        <v>3733.161290322581</v>
      </c>
      <c r="O30" s="172"/>
      <c r="P30" s="173"/>
      <c r="Q30" s="38" t="s">
        <v>32</v>
      </c>
      <c r="R30" s="110">
        <f t="shared" si="4"/>
        <v>3733.161290322581</v>
      </c>
    </row>
    <row r="31" spans="1:18" ht="20.100000000000001" customHeight="1" x14ac:dyDescent="0.25">
      <c r="A31" s="107">
        <f t="shared" si="5"/>
        <v>36549</v>
      </c>
      <c r="B31" s="31"/>
      <c r="C31" s="32"/>
      <c r="D31" s="116">
        <f t="shared" si="0"/>
        <v>0</v>
      </c>
      <c r="E31" s="32"/>
      <c r="F31" s="33"/>
      <c r="G31" s="34"/>
      <c r="H31" s="108">
        <f t="shared" si="1"/>
        <v>0</v>
      </c>
      <c r="I31" s="109">
        <f t="shared" si="6"/>
        <v>0</v>
      </c>
      <c r="J31" s="36"/>
      <c r="K31" s="37"/>
      <c r="L31" s="122">
        <f t="shared" si="2"/>
        <v>0</v>
      </c>
      <c r="M31" s="118">
        <f t="shared" si="3"/>
        <v>0</v>
      </c>
      <c r="N31" s="126">
        <f t="shared" si="7"/>
        <v>3733.161290322581</v>
      </c>
      <c r="O31" s="172"/>
      <c r="P31" s="173"/>
      <c r="Q31" s="38" t="s">
        <v>32</v>
      </c>
      <c r="R31" s="110">
        <f t="shared" si="4"/>
        <v>3733.161290322581</v>
      </c>
    </row>
    <row r="32" spans="1:18" ht="20.100000000000001" customHeight="1" x14ac:dyDescent="0.25">
      <c r="A32" s="107">
        <f t="shared" si="5"/>
        <v>36550</v>
      </c>
      <c r="B32" s="31"/>
      <c r="C32" s="32"/>
      <c r="D32" s="116">
        <f t="shared" si="0"/>
        <v>0</v>
      </c>
      <c r="E32" s="32"/>
      <c r="F32" s="33"/>
      <c r="G32" s="34"/>
      <c r="H32" s="108">
        <f t="shared" si="1"/>
        <v>0</v>
      </c>
      <c r="I32" s="109">
        <f t="shared" si="6"/>
        <v>0</v>
      </c>
      <c r="J32" s="55"/>
      <c r="K32" s="56"/>
      <c r="L32" s="122">
        <f t="shared" si="2"/>
        <v>0</v>
      </c>
      <c r="M32" s="118">
        <f t="shared" si="3"/>
        <v>0</v>
      </c>
      <c r="N32" s="126">
        <f t="shared" si="7"/>
        <v>3733.161290322581</v>
      </c>
      <c r="O32" s="172"/>
      <c r="P32" s="173"/>
      <c r="Q32" s="38" t="s">
        <v>32</v>
      </c>
      <c r="R32" s="110">
        <f t="shared" si="4"/>
        <v>3733.161290322581</v>
      </c>
    </row>
    <row r="33" spans="1:19" ht="20.100000000000001" customHeight="1" x14ac:dyDescent="0.25">
      <c r="A33" s="107">
        <f t="shared" si="5"/>
        <v>36551</v>
      </c>
      <c r="B33" s="31"/>
      <c r="C33" s="32"/>
      <c r="D33" s="116">
        <f t="shared" si="0"/>
        <v>0</v>
      </c>
      <c r="E33" s="32"/>
      <c r="F33" s="33"/>
      <c r="G33" s="34"/>
      <c r="H33" s="108">
        <f t="shared" si="1"/>
        <v>0</v>
      </c>
      <c r="I33" s="109">
        <f t="shared" si="6"/>
        <v>0</v>
      </c>
      <c r="J33" s="36"/>
      <c r="K33" s="37"/>
      <c r="L33" s="122">
        <f t="shared" si="2"/>
        <v>0</v>
      </c>
      <c r="M33" s="118">
        <f t="shared" si="3"/>
        <v>0</v>
      </c>
      <c r="N33" s="126">
        <f t="shared" si="7"/>
        <v>3733.161290322581</v>
      </c>
      <c r="O33" s="172"/>
      <c r="P33" s="173"/>
      <c r="Q33" s="38" t="s">
        <v>32</v>
      </c>
      <c r="R33" s="110">
        <f t="shared" si="4"/>
        <v>3733.161290322581</v>
      </c>
    </row>
    <row r="34" spans="1:19" ht="20.100000000000001" customHeight="1" x14ac:dyDescent="0.25">
      <c r="A34" s="107">
        <f t="shared" si="5"/>
        <v>36552</v>
      </c>
      <c r="B34" s="31"/>
      <c r="C34" s="32"/>
      <c r="D34" s="116">
        <f t="shared" si="0"/>
        <v>0</v>
      </c>
      <c r="E34" s="32"/>
      <c r="F34" s="33"/>
      <c r="G34" s="34"/>
      <c r="H34" s="108">
        <f t="shared" si="1"/>
        <v>0</v>
      </c>
      <c r="I34" s="109">
        <f t="shared" si="6"/>
        <v>0</v>
      </c>
      <c r="J34" s="36"/>
      <c r="K34" s="37"/>
      <c r="L34" s="122">
        <f t="shared" si="2"/>
        <v>0</v>
      </c>
      <c r="M34" s="118">
        <f t="shared" si="3"/>
        <v>0</v>
      </c>
      <c r="N34" s="126">
        <f t="shared" si="7"/>
        <v>3733.161290322581</v>
      </c>
      <c r="O34" s="172"/>
      <c r="P34" s="173"/>
      <c r="Q34" s="38" t="s">
        <v>32</v>
      </c>
      <c r="R34" s="110">
        <f t="shared" si="4"/>
        <v>3733.161290322581</v>
      </c>
    </row>
    <row r="35" spans="1:19" ht="20.100000000000001" customHeight="1" x14ac:dyDescent="0.25">
      <c r="A35" s="107">
        <f t="shared" si="5"/>
        <v>36553</v>
      </c>
      <c r="B35" s="31"/>
      <c r="C35" s="32"/>
      <c r="D35" s="116">
        <f t="shared" si="0"/>
        <v>0</v>
      </c>
      <c r="E35" s="32"/>
      <c r="F35" s="33"/>
      <c r="G35" s="34"/>
      <c r="H35" s="108">
        <f t="shared" si="1"/>
        <v>0</v>
      </c>
      <c r="I35" s="109">
        <f t="shared" si="6"/>
        <v>0</v>
      </c>
      <c r="J35" s="36"/>
      <c r="K35" s="37"/>
      <c r="L35" s="122">
        <f t="shared" si="2"/>
        <v>0</v>
      </c>
      <c r="M35" s="118">
        <f t="shared" si="3"/>
        <v>0</v>
      </c>
      <c r="N35" s="126">
        <f t="shared" si="7"/>
        <v>3733.161290322581</v>
      </c>
      <c r="O35" s="172"/>
      <c r="P35" s="173"/>
      <c r="Q35" s="38" t="s">
        <v>32</v>
      </c>
      <c r="R35" s="110">
        <f t="shared" si="4"/>
        <v>3733.161290322581</v>
      </c>
    </row>
    <row r="36" spans="1:19" ht="20.100000000000001" customHeight="1" x14ac:dyDescent="0.25">
      <c r="A36" s="107">
        <f t="shared" si="5"/>
        <v>36554</v>
      </c>
      <c r="B36" s="31"/>
      <c r="C36" s="32"/>
      <c r="D36" s="116">
        <f t="shared" si="0"/>
        <v>0</v>
      </c>
      <c r="E36" s="32"/>
      <c r="F36" s="33"/>
      <c r="G36" s="34"/>
      <c r="H36" s="108">
        <f t="shared" si="1"/>
        <v>0</v>
      </c>
      <c r="I36" s="109">
        <f t="shared" si="6"/>
        <v>0</v>
      </c>
      <c r="J36" s="36"/>
      <c r="K36" s="37"/>
      <c r="L36" s="122">
        <f t="shared" si="2"/>
        <v>0</v>
      </c>
      <c r="M36" s="118">
        <f t="shared" si="3"/>
        <v>0</v>
      </c>
      <c r="N36" s="126">
        <f t="shared" si="7"/>
        <v>3733.161290322581</v>
      </c>
      <c r="O36" s="172"/>
      <c r="P36" s="173"/>
      <c r="Q36" s="38" t="s">
        <v>32</v>
      </c>
      <c r="R36" s="110">
        <f t="shared" si="4"/>
        <v>3733.161290322581</v>
      </c>
    </row>
    <row r="37" spans="1:19" ht="20.100000000000001" customHeight="1" x14ac:dyDescent="0.25">
      <c r="A37" s="107">
        <f t="shared" si="5"/>
        <v>36555</v>
      </c>
      <c r="B37" s="31"/>
      <c r="C37" s="32"/>
      <c r="D37" s="116">
        <f t="shared" si="0"/>
        <v>0</v>
      </c>
      <c r="E37" s="32"/>
      <c r="F37" s="33"/>
      <c r="G37" s="34"/>
      <c r="H37" s="108">
        <f t="shared" si="1"/>
        <v>0</v>
      </c>
      <c r="I37" s="109">
        <f t="shared" si="6"/>
        <v>0</v>
      </c>
      <c r="J37" s="36"/>
      <c r="K37" s="37"/>
      <c r="L37" s="122">
        <f t="shared" si="2"/>
        <v>0</v>
      </c>
      <c r="M37" s="118">
        <f t="shared" si="3"/>
        <v>0</v>
      </c>
      <c r="N37" s="126">
        <f t="shared" si="7"/>
        <v>3733.161290322581</v>
      </c>
      <c r="O37" s="172"/>
      <c r="P37" s="173"/>
      <c r="Q37" s="38" t="s">
        <v>32</v>
      </c>
      <c r="R37" s="110">
        <f t="shared" si="4"/>
        <v>3733.161290322581</v>
      </c>
    </row>
    <row r="38" spans="1:19" ht="20.100000000000001" customHeight="1" x14ac:dyDescent="0.25">
      <c r="A38" s="107">
        <f t="shared" si="5"/>
        <v>36556</v>
      </c>
      <c r="B38" s="57"/>
      <c r="C38" s="58"/>
      <c r="D38" s="115">
        <f t="shared" si="0"/>
        <v>0</v>
      </c>
      <c r="E38" s="58"/>
      <c r="F38" s="59"/>
      <c r="G38" s="60"/>
      <c r="H38" s="108">
        <f t="shared" si="1"/>
        <v>0</v>
      </c>
      <c r="I38" s="109">
        <f t="shared" si="6"/>
        <v>0</v>
      </c>
      <c r="J38" s="61"/>
      <c r="K38" s="37"/>
      <c r="L38" s="123">
        <f t="shared" si="2"/>
        <v>0</v>
      </c>
      <c r="M38" s="124">
        <f t="shared" si="3"/>
        <v>0</v>
      </c>
      <c r="N38" s="126">
        <f t="shared" si="7"/>
        <v>3733.161290322581</v>
      </c>
      <c r="O38" s="196"/>
      <c r="P38" s="197"/>
      <c r="Q38" s="62" t="s">
        <v>32</v>
      </c>
      <c r="R38" s="110">
        <f t="shared" si="4"/>
        <v>3733.161290322581</v>
      </c>
    </row>
    <row r="39" spans="1:19" ht="20.100000000000001" customHeight="1" thickBot="1" x14ac:dyDescent="0.3">
      <c r="A39" s="63"/>
      <c r="B39" s="64"/>
      <c r="C39" s="65"/>
      <c r="D39" s="66"/>
      <c r="E39" s="67"/>
      <c r="F39" s="65"/>
      <c r="G39" s="65"/>
      <c r="H39" s="65"/>
      <c r="I39" s="65"/>
      <c r="J39" s="68"/>
      <c r="K39" s="68"/>
      <c r="L39" s="68"/>
      <c r="M39" s="65"/>
      <c r="N39" s="65"/>
      <c r="O39" s="176"/>
      <c r="P39" s="177"/>
      <c r="Q39" s="69"/>
      <c r="R39" s="65"/>
    </row>
    <row r="40" spans="1:19" ht="20.100000000000001" customHeight="1" thickBot="1" x14ac:dyDescent="0.3">
      <c r="A40" s="70" t="s">
        <v>33</v>
      </c>
      <c r="B40" s="111">
        <f>SUM(B8:B38)</f>
        <v>0</v>
      </c>
      <c r="C40" s="111">
        <f>SUM(C8:C38)</f>
        <v>0</v>
      </c>
      <c r="D40" s="71"/>
      <c r="E40" s="112">
        <f>SUM(E8:E38)</f>
        <v>0</v>
      </c>
      <c r="F40" s="112">
        <f>SUM(F8:F38)</f>
        <v>0</v>
      </c>
      <c r="G40" s="112">
        <f>SUM(G8:G38)</f>
        <v>0</v>
      </c>
      <c r="H40" s="72"/>
      <c r="I40" s="72"/>
      <c r="J40" s="73"/>
      <c r="K40" s="73"/>
      <c r="L40" s="113">
        <f>SUM(L8:L38)</f>
        <v>0</v>
      </c>
      <c r="M40" s="113">
        <f>SUM(M8:M38)</f>
        <v>0</v>
      </c>
      <c r="N40" s="74">
        <f>N6*N7</f>
        <v>115728.00000000001</v>
      </c>
      <c r="O40" s="174"/>
      <c r="P40" s="175"/>
      <c r="Q40" s="72"/>
      <c r="R40" s="75">
        <f>SUM(R8:R38)</f>
        <v>115727.99999999996</v>
      </c>
    </row>
    <row r="41" spans="1:19" ht="20.100000000000001" customHeight="1" x14ac:dyDescent="0.25">
      <c r="A41" s="76"/>
      <c r="B41" s="77"/>
      <c r="C41" s="78"/>
      <c r="D41" s="78"/>
      <c r="E41" s="79"/>
      <c r="F41" s="79"/>
      <c r="G41" s="79"/>
      <c r="H41" s="79"/>
      <c r="I41" s="79"/>
      <c r="J41" s="79"/>
      <c r="K41" s="79"/>
      <c r="L41" s="78"/>
      <c r="M41" s="79"/>
      <c r="N41" s="79"/>
      <c r="O41" s="79"/>
      <c r="P41" s="79"/>
      <c r="Q41" s="79"/>
      <c r="R41" s="79"/>
    </row>
    <row r="42" spans="1:19" ht="21" customHeight="1" x14ac:dyDescent="0.3">
      <c r="A42" s="80"/>
      <c r="B42" s="81"/>
      <c r="C42" s="78"/>
      <c r="D42" s="78"/>
      <c r="E42" s="79"/>
      <c r="F42" s="82" t="s">
        <v>34</v>
      </c>
      <c r="G42" s="83">
        <f>G40</f>
        <v>0</v>
      </c>
      <c r="H42" s="84" t="s">
        <v>26</v>
      </c>
      <c r="J42" s="79"/>
      <c r="K42" s="79"/>
      <c r="L42" s="79"/>
      <c r="M42" s="79"/>
      <c r="N42" s="79"/>
      <c r="O42" s="79"/>
      <c r="P42" s="79"/>
      <c r="Q42" s="85" t="s">
        <v>35</v>
      </c>
      <c r="R42" s="86">
        <v>5854.83</v>
      </c>
      <c r="S42" s="87"/>
    </row>
    <row r="43" spans="1:19" ht="21" customHeight="1" x14ac:dyDescent="0.3">
      <c r="A43" s="76"/>
      <c r="B43" s="81" t="s">
        <v>36</v>
      </c>
      <c r="C43" s="78"/>
      <c r="D43" s="78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85" t="s">
        <v>37</v>
      </c>
      <c r="R43" s="88">
        <f>R40-R44-R45-R46-R47-R53-R54</f>
        <v>-5.8207660913467407E-11</v>
      </c>
      <c r="S43" s="89"/>
    </row>
    <row r="44" spans="1:19" ht="21" customHeight="1" x14ac:dyDescent="0.25">
      <c r="A44" s="76"/>
      <c r="B44" s="90"/>
      <c r="C44" s="91"/>
      <c r="D44" s="91"/>
      <c r="E44" s="92"/>
      <c r="F44" s="92"/>
      <c r="G44" s="92"/>
      <c r="H44" s="92"/>
      <c r="I44" s="90" t="s">
        <v>38</v>
      </c>
      <c r="J44" s="92"/>
      <c r="K44" s="92"/>
      <c r="L44" s="79"/>
      <c r="M44" s="79"/>
      <c r="N44" s="79"/>
      <c r="O44" s="79"/>
      <c r="P44" s="92"/>
      <c r="Q44" s="85" t="s">
        <v>39</v>
      </c>
      <c r="R44" s="88">
        <f>(G40*0.05)</f>
        <v>0</v>
      </c>
      <c r="S44" s="89"/>
    </row>
    <row r="45" spans="1:19" ht="21" customHeight="1" x14ac:dyDescent="0.25">
      <c r="A45" s="76"/>
      <c r="B45" s="93" t="s">
        <v>40</v>
      </c>
      <c r="C45" s="91">
        <f ca="1">NOW()</f>
        <v>42375.641733680553</v>
      </c>
      <c r="D45" s="91"/>
      <c r="E45" s="92"/>
      <c r="F45" s="92"/>
      <c r="G45" s="92"/>
      <c r="H45" s="92"/>
      <c r="I45" s="92"/>
      <c r="J45" s="90" t="s">
        <v>41</v>
      </c>
      <c r="K45" s="90"/>
      <c r="L45" s="79"/>
      <c r="M45" s="79"/>
      <c r="N45" s="79"/>
      <c r="O45" s="79"/>
      <c r="P45" s="92"/>
      <c r="Q45" s="85" t="s">
        <v>42</v>
      </c>
      <c r="R45" s="88">
        <v>0</v>
      </c>
      <c r="S45" s="89"/>
    </row>
    <row r="46" spans="1:19" ht="21" customHeight="1" x14ac:dyDescent="0.25">
      <c r="A46" s="76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79"/>
      <c r="M46" s="79"/>
      <c r="N46" s="79"/>
      <c r="O46" s="79"/>
      <c r="P46" s="79"/>
      <c r="Q46" s="85" t="s">
        <v>43</v>
      </c>
      <c r="R46" s="88">
        <v>0</v>
      </c>
      <c r="S46" s="94"/>
    </row>
    <row r="47" spans="1:19" ht="21" customHeight="1" x14ac:dyDescent="0.25">
      <c r="D47" s="159"/>
      <c r="E47" s="160"/>
      <c r="F47" s="160"/>
      <c r="G47" s="160"/>
      <c r="H47" s="160"/>
      <c r="I47" s="160"/>
      <c r="J47" s="160"/>
      <c r="Q47" s="85" t="s">
        <v>44</v>
      </c>
      <c r="R47" s="98">
        <f>L40</f>
        <v>0</v>
      </c>
      <c r="S47" s="99"/>
    </row>
    <row r="48" spans="1:19" ht="21" customHeight="1" x14ac:dyDescent="0.25">
      <c r="D48" s="96"/>
      <c r="E48" s="97"/>
      <c r="F48" s="97"/>
      <c r="G48" s="97"/>
      <c r="H48" s="97"/>
      <c r="I48" s="97"/>
      <c r="J48" s="97"/>
      <c r="Q48" s="85" t="s">
        <v>54</v>
      </c>
      <c r="R48" s="100">
        <v>0</v>
      </c>
      <c r="S48" s="99"/>
    </row>
    <row r="49" spans="4:19" ht="21" customHeight="1" x14ac:dyDescent="0.25">
      <c r="D49" s="96"/>
      <c r="E49" s="97"/>
      <c r="F49" s="97"/>
      <c r="G49" s="97"/>
      <c r="H49" s="97"/>
      <c r="I49" s="97"/>
      <c r="J49" s="97"/>
      <c r="Q49" s="85" t="s">
        <v>55</v>
      </c>
      <c r="R49" s="100">
        <v>0</v>
      </c>
      <c r="S49" s="99"/>
    </row>
    <row r="50" spans="4:19" ht="21" customHeight="1" x14ac:dyDescent="0.25">
      <c r="D50" s="96"/>
      <c r="E50" s="97"/>
      <c r="F50" s="97"/>
      <c r="G50" s="97"/>
      <c r="H50" s="97"/>
      <c r="I50" s="97"/>
      <c r="J50" s="97"/>
      <c r="Q50" s="101" t="s">
        <v>56</v>
      </c>
      <c r="R50" s="102">
        <v>0</v>
      </c>
      <c r="S50" s="99"/>
    </row>
    <row r="51" spans="4:19" ht="21" customHeight="1" x14ac:dyDescent="0.25">
      <c r="Q51" s="103" t="s">
        <v>45</v>
      </c>
      <c r="R51" s="104">
        <f>SUM(R42:R50)</f>
        <v>5854.8299999999417</v>
      </c>
      <c r="S51" s="99"/>
    </row>
    <row r="52" spans="4:19" ht="21" customHeight="1" x14ac:dyDescent="0.25">
      <c r="Q52" s="85"/>
      <c r="R52" s="98"/>
      <c r="S52" s="99"/>
    </row>
    <row r="53" spans="4:19" ht="21" customHeight="1" x14ac:dyDescent="0.25">
      <c r="N53" s="105" t="s">
        <v>46</v>
      </c>
      <c r="O53" s="79"/>
      <c r="Q53" s="85" t="s">
        <v>47</v>
      </c>
      <c r="R53" s="98">
        <f>N40</f>
        <v>115728.00000000001</v>
      </c>
      <c r="S53" s="99"/>
    </row>
    <row r="54" spans="4:19" ht="21" customHeight="1" x14ac:dyDescent="0.25">
      <c r="N54" s="105" t="s">
        <v>48</v>
      </c>
      <c r="Q54" s="85" t="s">
        <v>49</v>
      </c>
      <c r="R54" s="98">
        <f>G40*0.0154</f>
        <v>0</v>
      </c>
      <c r="S54" s="99"/>
    </row>
    <row r="55" spans="4:19" x14ac:dyDescent="0.25">
      <c r="N55" s="105" t="s">
        <v>50</v>
      </c>
      <c r="Q55" s="101" t="s">
        <v>51</v>
      </c>
      <c r="R55" s="86">
        <v>0</v>
      </c>
    </row>
    <row r="56" spans="4:19" ht="21" customHeight="1" thickBot="1" x14ac:dyDescent="0.3">
      <c r="Q56" s="8" t="s">
        <v>52</v>
      </c>
      <c r="R56" s="106">
        <f>R51+R53+R54+R55</f>
        <v>121582.82999999996</v>
      </c>
    </row>
    <row r="57" spans="4:19" ht="17.25" thickTop="1" x14ac:dyDescent="0.25"/>
  </sheetData>
  <mergeCells count="56">
    <mergeCell ref="O37:P37"/>
    <mergeCell ref="O38:P38"/>
    <mergeCell ref="O13:P13"/>
    <mergeCell ref="O32:P32"/>
    <mergeCell ref="O33:P33"/>
    <mergeCell ref="O34:P34"/>
    <mergeCell ref="O28:P28"/>
    <mergeCell ref="O29:P29"/>
    <mergeCell ref="O30:P30"/>
    <mergeCell ref="O31:P31"/>
    <mergeCell ref="O24:P24"/>
    <mergeCell ref="O25:P25"/>
    <mergeCell ref="O17:P17"/>
    <mergeCell ref="O18:P18"/>
    <mergeCell ref="O19:P19"/>
    <mergeCell ref="R3:R7"/>
    <mergeCell ref="J4:J6"/>
    <mergeCell ref="L4:L6"/>
    <mergeCell ref="O16:P16"/>
    <mergeCell ref="O8:P8"/>
    <mergeCell ref="O9:P9"/>
    <mergeCell ref="K4:K6"/>
    <mergeCell ref="M4:N4"/>
    <mergeCell ref="O14:P14"/>
    <mergeCell ref="O15:P15"/>
    <mergeCell ref="Q4:Q7"/>
    <mergeCell ref="O12:P12"/>
    <mergeCell ref="D47:J47"/>
    <mergeCell ref="O4:P7"/>
    <mergeCell ref="I4:I6"/>
    <mergeCell ref="E4:E6"/>
    <mergeCell ref="O10:P10"/>
    <mergeCell ref="O11:P11"/>
    <mergeCell ref="O26:P26"/>
    <mergeCell ref="O27:P27"/>
    <mergeCell ref="O20:P20"/>
    <mergeCell ref="O21:P21"/>
    <mergeCell ref="O22:P22"/>
    <mergeCell ref="O23:P23"/>
    <mergeCell ref="O40:P40"/>
    <mergeCell ref="O39:P39"/>
    <mergeCell ref="O35:P35"/>
    <mergeCell ref="O36:P36"/>
    <mergeCell ref="A4:A6"/>
    <mergeCell ref="P1:Q1"/>
    <mergeCell ref="A1:O1"/>
    <mergeCell ref="O3:Q3"/>
    <mergeCell ref="J3:N3"/>
    <mergeCell ref="H3:I3"/>
    <mergeCell ref="E3:G3"/>
    <mergeCell ref="B3:D3"/>
    <mergeCell ref="D4:D6"/>
    <mergeCell ref="B4:B6"/>
    <mergeCell ref="F4:G6"/>
    <mergeCell ref="C4:C6"/>
    <mergeCell ref="H4:H6"/>
  </mergeCells>
  <phoneticPr fontId="21" type="noConversion"/>
  <pageMargins left="0.35" right="0.31" top="0.37" bottom="0.34" header="0.17" footer="0.26"/>
  <pageSetup scale="52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Jan 2000</vt:lpstr>
      <vt:lpstr>'Jan 2000'!Print_Area</vt:lpstr>
    </vt:vector>
  </TitlesOfParts>
  <Company>Columbia Gas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wsdou</cp:lastModifiedBy>
  <cp:lastPrinted>2000-05-26T19:40:26Z</cp:lastPrinted>
  <dcterms:created xsi:type="dcterms:W3CDTF">2000-02-10T19:42:25Z</dcterms:created>
  <dcterms:modified xsi:type="dcterms:W3CDTF">2016-01-06T07:24:20Z</dcterms:modified>
</cp:coreProperties>
</file>