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-45" yWindow="-135" windowWidth="12120" windowHeight="8160" activeTab="1"/>
  </bookViews>
  <sheets>
    <sheet name="Strg Rules" sheetId="5" r:id="rId1"/>
    <sheet name="Strg Proxy" sheetId="1" r:id="rId2"/>
  </sheets>
  <calcPr calcId="152511"/>
</workbook>
</file>

<file path=xl/calcChain.xml><?xml version="1.0" encoding="utf-8"?>
<calcChain xmlns="http://schemas.openxmlformats.org/spreadsheetml/2006/main">
  <c r="D22" i="1" l="1"/>
  <c r="E22" i="1"/>
  <c r="C34" i="1"/>
  <c r="D38" i="1"/>
  <c r="D39" i="1"/>
  <c r="F39" i="1" s="1"/>
  <c r="D40" i="1"/>
  <c r="F40" i="1" s="1"/>
  <c r="G40" i="1" s="1"/>
  <c r="I40" i="1"/>
  <c r="D41" i="1"/>
  <c r="F41" i="1"/>
  <c r="G41" i="1" s="1"/>
  <c r="D42" i="1"/>
  <c r="F42" i="1" s="1"/>
  <c r="G42" i="1" s="1"/>
  <c r="D43" i="1"/>
  <c r="F43" i="1"/>
  <c r="G43" i="1"/>
  <c r="D44" i="1"/>
  <c r="F44" i="1"/>
  <c r="G44" i="1" s="1"/>
  <c r="D45" i="1"/>
  <c r="F45" i="1" s="1"/>
  <c r="G45" i="1" s="1"/>
  <c r="D46" i="1"/>
  <c r="F46" i="1" s="1"/>
  <c r="G46" i="1" s="1"/>
  <c r="C47" i="1"/>
  <c r="D8" i="5"/>
  <c r="B24" i="5" s="1"/>
  <c r="B25" i="5" s="1"/>
  <c r="E8" i="5"/>
  <c r="D9" i="5"/>
  <c r="E9" i="5"/>
  <c r="G9" i="5"/>
  <c r="H9" i="5" s="1"/>
  <c r="D10" i="5"/>
  <c r="E10" i="5"/>
  <c r="D11" i="5"/>
  <c r="E11" i="5"/>
  <c r="D12" i="5"/>
  <c r="E12" i="5"/>
  <c r="D13" i="5"/>
  <c r="E13" i="5" s="1"/>
  <c r="C24" i="5"/>
  <c r="C25" i="5" s="1"/>
  <c r="D24" i="5"/>
  <c r="E24" i="5"/>
  <c r="E25" i="5" s="1"/>
  <c r="F24" i="5"/>
  <c r="F25" i="5" s="1"/>
  <c r="H24" i="5"/>
  <c r="D25" i="5"/>
  <c r="H25" i="5"/>
  <c r="F36" i="5"/>
  <c r="F37" i="5"/>
  <c r="F38" i="5"/>
  <c r="F39" i="5"/>
  <c r="G46" i="5"/>
  <c r="G47" i="5"/>
  <c r="G48" i="5"/>
  <c r="D49" i="5"/>
  <c r="G49" i="5"/>
  <c r="D50" i="5"/>
  <c r="G50" i="5"/>
  <c r="D56" i="5"/>
  <c r="D57" i="5"/>
  <c r="D58" i="5"/>
  <c r="D59" i="5"/>
  <c r="I41" i="1" l="1"/>
  <c r="I42" i="1" s="1"/>
  <c r="G39" i="1"/>
  <c r="F38" i="1"/>
  <c r="D47" i="1"/>
  <c r="G24" i="5"/>
  <c r="G25" i="5" s="1"/>
  <c r="G38" i="1" l="1"/>
  <c r="F47" i="1"/>
</calcChain>
</file>

<file path=xl/comments1.xml><?xml version="1.0" encoding="utf-8"?>
<comments xmlns="http://schemas.openxmlformats.org/spreadsheetml/2006/main">
  <authors>
    <author/>
  </authors>
  <commentList>
    <comment ref="H24" authorId="0" shapeId="0">
      <text>
        <r>
          <rPr>
            <sz val="10"/>
            <rFont val="Arial"/>
          </rPr>
          <t>Suggested Repair:$D$13/30.0
Suggested Value:20168.690000000002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F39" authorId="0" shapeId="0">
      <text>
        <r>
          <rPr>
            <sz val="10"/>
            <rFont val="Arial"/>
          </rPr>
          <t xml:space="preserve">Suggested Repair:D39-E39
</t>
        </r>
      </text>
    </comment>
    <comment ref="F40" authorId="0" shapeId="0">
      <text>
        <r>
          <rPr>
            <sz val="10"/>
            <rFont val="Arial"/>
          </rPr>
          <t xml:space="preserve">Suggested Repair:D40-E40
</t>
        </r>
      </text>
    </comment>
    <comment ref="F41" authorId="0" shapeId="0">
      <text>
        <r>
          <rPr>
            <sz val="10"/>
            <rFont val="Arial"/>
          </rPr>
          <t xml:space="preserve">Suggested Repair:D41-E41
</t>
        </r>
      </text>
    </comment>
    <comment ref="F42" authorId="0" shapeId="0">
      <text>
        <r>
          <rPr>
            <sz val="10"/>
            <rFont val="Arial"/>
          </rPr>
          <t xml:space="preserve">Suggested Repair:D42-E42
</t>
        </r>
      </text>
    </comment>
    <comment ref="I42" authorId="0" shapeId="0">
      <text>
        <r>
          <rPr>
            <sz val="10"/>
            <rFont val="Arial"/>
          </rPr>
          <t>Suggested Repair:F40-I41
Suggested Value:512100.0</t>
        </r>
      </text>
    </comment>
    <comment ref="F43" authorId="0" shapeId="0">
      <text>
        <r>
          <rPr>
            <sz val="10"/>
            <rFont val="Arial"/>
          </rPr>
          <t xml:space="preserve">Suggested Repair:D43-E43
</t>
        </r>
      </text>
    </comment>
    <comment ref="F44" authorId="0" shapeId="0">
      <text>
        <r>
          <rPr>
            <sz val="10"/>
            <rFont val="Arial"/>
          </rPr>
          <t xml:space="preserve">Suggested Repair:D44-E44
</t>
        </r>
      </text>
    </comment>
    <comment ref="F45" authorId="0" shapeId="0">
      <text>
        <r>
          <rPr>
            <sz val="10"/>
            <rFont val="Arial"/>
          </rPr>
          <t xml:space="preserve">Suggested Repair:D45-E45
</t>
        </r>
      </text>
    </comment>
    <comment ref="F46" authorId="0" shapeId="0">
      <text>
        <r>
          <rPr>
            <sz val="10"/>
            <rFont val="Arial"/>
          </rPr>
          <t xml:space="preserve">Suggested Repair:D46-E46
</t>
        </r>
      </text>
    </comment>
  </commentList>
</comments>
</file>

<file path=xl/sharedStrings.xml><?xml version="1.0" encoding="utf-8"?>
<sst xmlns="http://schemas.openxmlformats.org/spreadsheetml/2006/main" count="106" uniqueCount="96">
  <si>
    <t>CES Storage Allotment on TCO for COH Choice 2000/2001</t>
  </si>
  <si>
    <t>FSS-SCQ</t>
  </si>
  <si>
    <t>SST-MDQ-W</t>
  </si>
  <si>
    <t>SST-MDQ-S</t>
  </si>
  <si>
    <t>S</t>
  </si>
  <si>
    <t>W</t>
  </si>
  <si>
    <t xml:space="preserve">COH-03 PORTSMOUTH                                           </t>
  </si>
  <si>
    <t>22-15</t>
  </si>
  <si>
    <t xml:space="preserve">COH-07 TOLEDO                                     </t>
  </si>
  <si>
    <t>23-1</t>
  </si>
  <si>
    <t xml:space="preserve">COH-07 LIMA                                       </t>
  </si>
  <si>
    <t>23-3</t>
  </si>
  <si>
    <t xml:space="preserve">COH-07 ALLIANCE                                   </t>
  </si>
  <si>
    <t>23-4</t>
  </si>
  <si>
    <t xml:space="preserve">COH-07 COLUMBUS                                   </t>
  </si>
  <si>
    <t>23-5</t>
  </si>
  <si>
    <t xml:space="preserve">COH-07 DAYTON                                     </t>
  </si>
  <si>
    <t>23-6</t>
  </si>
  <si>
    <t xml:space="preserve">COH-07 MANSFIELD                                  </t>
  </si>
  <si>
    <t>23-8</t>
  </si>
  <si>
    <t xml:space="preserve">COH-07 OHIO MISC                                  </t>
  </si>
  <si>
    <t>23-9</t>
  </si>
  <si>
    <t xml:space="preserve">COH-05 PARMA                                      </t>
  </si>
  <si>
    <t>23N-2</t>
  </si>
  <si>
    <t xml:space="preserve">COH-05 SANDUSKY                                   </t>
  </si>
  <si>
    <t>23N-7</t>
  </si>
  <si>
    <t xml:space="preserve">COH-08 PITTSBURGH                                 </t>
  </si>
  <si>
    <t>24-35</t>
  </si>
  <si>
    <t xml:space="preserve">COH-08 NEWCASTLE                                  </t>
  </si>
  <si>
    <t>24-39</t>
  </si>
  <si>
    <t>Jeff Porter's worksheet</t>
  </si>
  <si>
    <t>Daily</t>
  </si>
  <si>
    <t>Actual Storage MDQ Effective 4/1/2000</t>
  </si>
  <si>
    <t>???</t>
  </si>
  <si>
    <t>Inventory Bal 3/31/2000</t>
  </si>
  <si>
    <t xml:space="preserve">Availabel Strg </t>
  </si>
  <si>
    <t>Proxy Schedules</t>
  </si>
  <si>
    <t>Monthly</t>
  </si>
  <si>
    <t>Inject %</t>
  </si>
  <si>
    <t>Balance</t>
  </si>
  <si>
    <t>less than 20% to 10%</t>
  </si>
  <si>
    <t>less than 10% to 0%</t>
  </si>
  <si>
    <t xml:space="preserve">If 103% of MDWQ is exceeded a penalty of $10.00 per dkt for all quantitites withdrawn in excess </t>
  </si>
  <si>
    <t>of 103% of its MDWQ will be assessed.</t>
  </si>
  <si>
    <t>Minimum and Maximum net withdrawal for November thru March</t>
  </si>
  <si>
    <t>Min %</t>
  </si>
  <si>
    <t>Max %</t>
  </si>
  <si>
    <t>Month</t>
  </si>
  <si>
    <t>of SCQ</t>
  </si>
  <si>
    <t>November</t>
  </si>
  <si>
    <t>none</t>
  </si>
  <si>
    <t>December</t>
  </si>
  <si>
    <t>January</t>
  </si>
  <si>
    <t>February</t>
  </si>
  <si>
    <t>March</t>
  </si>
  <si>
    <t xml:space="preserve">If monthly net withdrawal exceeds applicable limits a penalty of $5.00 per dkt for all quantities </t>
  </si>
  <si>
    <t>withdrawn in excess of such limits will be assessed.</t>
  </si>
  <si>
    <t>INVENTORY:</t>
  </si>
  <si>
    <t>no more than x% in SCQ in storage</t>
  </si>
  <si>
    <t>April 1st</t>
  </si>
  <si>
    <t>February 1st</t>
  </si>
  <si>
    <t>June 30th</t>
  </si>
  <si>
    <t>August 31st</t>
  </si>
  <si>
    <t>FSS Cheat Sheet</t>
  </si>
  <si>
    <t>INJECTIONS: STORAGE GAS LOSS RETAINAGE APPLIES</t>
  </si>
  <si>
    <t>MMIQ (Maximum Monthly Injections Quantity)</t>
  </si>
  <si>
    <t xml:space="preserve">SCQ = </t>
  </si>
  <si>
    <t>% of SCQ</t>
  </si>
  <si>
    <t>MMIQ</t>
  </si>
  <si>
    <t>April</t>
  </si>
  <si>
    <t>May - Aug</t>
  </si>
  <si>
    <t>Sept</t>
  </si>
  <si>
    <t>Oct</t>
  </si>
  <si>
    <t>Nov</t>
  </si>
  <si>
    <t>Dec - Mar</t>
  </si>
  <si>
    <t xml:space="preserve">If 105% MMIQ is exceded a penatly of $5.00/dkt for all quantitiels injected in excess of 105% of its </t>
  </si>
  <si>
    <t>MMIQ will be assessed.</t>
  </si>
  <si>
    <t>MDIQ (MAXIMUM DAILY INJECTION QUANTITY)</t>
  </si>
  <si>
    <t>MMIQ/30</t>
  </si>
  <si>
    <t>For November &amp; December</t>
  </si>
  <si>
    <t>MMIQ/25</t>
  </si>
  <si>
    <t>For Rest of the Months</t>
  </si>
  <si>
    <t>May-Aug</t>
  </si>
  <si>
    <t>Dec</t>
  </si>
  <si>
    <t>Jan-Mar</t>
  </si>
  <si>
    <t>MDIQ</t>
  </si>
  <si>
    <t>110%MDIQ</t>
  </si>
  <si>
    <t xml:space="preserve">If 110% of MDIQ is exceeded a penalty of $5.00 per dth for all quantities injected in excess of 110% </t>
  </si>
  <si>
    <t>of its MDIQ will be assessed.</t>
  </si>
  <si>
    <t xml:space="preserve">WITHDRAWALS: MDWQ BASED UPON AND LIMITED BY SCQ INVENTORY </t>
  </si>
  <si>
    <t>REMAINING IN STORAGE.</t>
  </si>
  <si>
    <t>% of SCQ in Inventory</t>
  </si>
  <si>
    <t>MDWQ as % of MDSQ</t>
  </si>
  <si>
    <t>MDSQ =</t>
  </si>
  <si>
    <t>100% to 30%</t>
  </si>
  <si>
    <t>less than 30% to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</si>
</sst>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</font>
    <font>
      <u/>
      <sz val="10"/>
      <name val="Arial"/>
      <family val="2"/>
    </font>
    <font>
      <b/>
      <sz val="12"/>
      <name val="Arial"/>
      <family val="2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0" fontId="3" fillId="0" borderId="0"/>
  </cellStyleXfs>
  <cellXfs count="52">
    <xf numFmtId="0" fontId="0" fillId="0" borderId="0" xfId="0"/>
    <xf numFmtId="177" fontId="0" fillId="0" borderId="0" xfId="1" applyNumberFormat="1" applyFont="1"/>
    <xf numFmtId="177" fontId="0" fillId="0" borderId="0" xfId="1" applyNumberFormat="1" applyFont="1" applyAlignment="1">
      <alignment horizontal="right"/>
    </xf>
    <xf numFmtId="177" fontId="0" fillId="0" borderId="0" xfId="1" applyNumberFormat="1" applyFont="1" applyAlignment="1">
      <alignment horizontal="center"/>
    </xf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/>
    </xf>
    <xf numFmtId="177" fontId="2" fillId="0" borderId="0" xfId="1" applyNumberFormat="1" applyFont="1" applyFill="1"/>
    <xf numFmtId="16" fontId="0" fillId="0" borderId="0" xfId="0" applyNumberFormat="1"/>
    <xf numFmtId="177" fontId="2" fillId="0" borderId="0" xfId="2" applyNumberFormat="1" applyFont="1" applyFill="1" applyBorder="1" applyAlignment="1">
      <alignment horizontal="center"/>
    </xf>
    <xf numFmtId="17" fontId="2" fillId="0" borderId="0" xfId="2" applyNumberFormat="1" applyFont="1" applyFill="1" applyBorder="1" applyAlignment="1">
      <alignment horizontal="left"/>
    </xf>
    <xf numFmtId="10" fontId="2" fillId="0" borderId="0" xfId="2" applyNumberFormat="1" applyFont="1" applyFill="1" applyBorder="1" applyAlignment="1">
      <alignment horizontal="center"/>
    </xf>
    <xf numFmtId="10" fontId="0" fillId="0" borderId="0" xfId="1" applyNumberFormat="1" applyFont="1" applyAlignment="1">
      <alignment horizontal="center"/>
    </xf>
    <xf numFmtId="177" fontId="0" fillId="0" borderId="0" xfId="0" applyNumberFormat="1"/>
    <xf numFmtId="0" fontId="0" fillId="0" borderId="0" xfId="0" applyBorder="1"/>
    <xf numFmtId="177" fontId="0" fillId="0" borderId="0" xfId="1" applyNumberFormat="1" applyFont="1" applyBorder="1"/>
    <xf numFmtId="177" fontId="0" fillId="0" borderId="0" xfId="1" applyNumberFormat="1" applyFont="1" applyBorder="1" applyAlignment="1">
      <alignment horizontal="right"/>
    </xf>
    <xf numFmtId="177" fontId="0" fillId="0" borderId="0" xfId="1" applyNumberFormat="1" applyFont="1" applyBorder="1" applyAlignment="1">
      <alignment horizontal="center"/>
    </xf>
    <xf numFmtId="177" fontId="2" fillId="0" borderId="0" xfId="1" applyNumberFormat="1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77" fontId="0" fillId="0" borderId="4" xfId="1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" fontId="0" fillId="0" borderId="0" xfId="0" applyNumberFormat="1"/>
    <xf numFmtId="0" fontId="5" fillId="0" borderId="0" xfId="0" applyFont="1"/>
    <xf numFmtId="3" fontId="0" fillId="2" borderId="0" xfId="0" applyNumberFormat="1" applyFill="1"/>
    <xf numFmtId="10" fontId="0" fillId="0" borderId="0" xfId="0" applyNumberFormat="1"/>
    <xf numFmtId="3" fontId="0" fillId="0" borderId="0" xfId="0" applyNumberFormat="1"/>
    <xf numFmtId="9" fontId="0" fillId="0" borderId="0" xfId="0" applyNumberFormat="1"/>
    <xf numFmtId="0" fontId="4" fillId="0" borderId="0" xfId="0" applyFont="1"/>
    <xf numFmtId="176" fontId="0" fillId="0" borderId="0" xfId="0" applyNumberFormat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/>
    </xf>
    <xf numFmtId="177" fontId="0" fillId="6" borderId="0" xfId="0" applyNumberFormat="1" applyFill="1"/>
  </cellXfs>
  <cellStyles count="3">
    <cellStyle name="Normal_RetailSalesAgreementSchedules" xfId="2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200025</xdr:colOff>
      <xdr:row>57</xdr:row>
      <xdr:rowOff>142875</xdr:rowOff>
    </xdr:to>
    <xdr:sp macro="" textlink="">
      <xdr:nvSpPr>
        <xdr:cNvPr id="1026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342900</xdr:colOff>
      <xdr:row>58</xdr:row>
      <xdr:rowOff>104775</xdr:rowOff>
    </xdr:to>
    <xdr:sp macro="" textlink="">
      <xdr:nvSpPr>
        <xdr:cNvPr id="2058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"/>
  <sheetViews>
    <sheetView showFormulas="1" topLeftCell="A25" workbookViewId="0">
      <selection activeCell="H24" sqref="H24"/>
    </sheetView>
  </sheetViews>
  <sheetFormatPr defaultRowHeight="12.75" x14ac:dyDescent="0.2"/>
  <cols>
    <col min="1" max="1" width="10.7109375" customWidth="1" collapsed="1"/>
    <col min="5" max="5" width="10.28515625" customWidth="1" collapsed="1"/>
  </cols>
  <sheetData>
    <row r="1" spans="1:9" x14ac:dyDescent="0.2">
      <c r="A1" s="50" t="s">
        <v>63</v>
      </c>
      <c r="B1" s="50"/>
      <c r="C1" s="50"/>
      <c r="D1" s="50"/>
      <c r="E1" s="50"/>
      <c r="F1" s="50"/>
      <c r="G1" s="50"/>
      <c r="H1" s="50"/>
      <c r="I1" s="50"/>
    </row>
    <row r="3" spans="1:9" ht="15.75" x14ac:dyDescent="0.25">
      <c r="A3" s="28" t="s">
        <v>64</v>
      </c>
    </row>
    <row r="5" spans="1:9" x14ac:dyDescent="0.2">
      <c r="A5" t="s">
        <v>65</v>
      </c>
      <c r="F5" t="s">
        <v>66</v>
      </c>
      <c r="G5" s="29">
        <v>6050607</v>
      </c>
    </row>
    <row r="7" spans="1:9" x14ac:dyDescent="0.2">
      <c r="C7" t="s">
        <v>67</v>
      </c>
      <c r="D7" t="s">
        <v>68</v>
      </c>
      <c r="E7" s="30">
        <v>1.05</v>
      </c>
    </row>
    <row r="8" spans="1:9" x14ac:dyDescent="0.2">
      <c r="A8" t="s">
        <v>69</v>
      </c>
      <c r="C8" s="30">
        <v>0.15</v>
      </c>
      <c r="D8" s="35">
        <f t="shared" ref="D8:D13" si="0">+$G$5*C8</f>
        <v>907591.04999999993</v>
      </c>
      <c r="E8" s="36">
        <f t="shared" ref="E8:E13" si="1">+D8*$E$7</f>
        <v>952970.60249999992</v>
      </c>
    </row>
    <row r="9" spans="1:9" x14ac:dyDescent="0.2">
      <c r="A9" t="s">
        <v>70</v>
      </c>
      <c r="C9" s="30">
        <v>0.2</v>
      </c>
      <c r="D9" s="35">
        <f t="shared" si="0"/>
        <v>1210121.4000000001</v>
      </c>
      <c r="E9" s="36">
        <f t="shared" si="1"/>
        <v>1270627.4700000002</v>
      </c>
      <c r="G9">
        <f>500000+300000</f>
        <v>800000</v>
      </c>
      <c r="H9" s="31">
        <f>+D9+G9</f>
        <v>2010121.4000000001</v>
      </c>
    </row>
    <row r="10" spans="1:9" x14ac:dyDescent="0.2">
      <c r="A10" t="s">
        <v>71</v>
      </c>
      <c r="C10" s="30">
        <v>0.13</v>
      </c>
      <c r="D10" s="35">
        <f t="shared" si="0"/>
        <v>786578.91</v>
      </c>
      <c r="E10" s="36">
        <f t="shared" si="1"/>
        <v>825907.85550000006</v>
      </c>
    </row>
    <row r="11" spans="1:9" x14ac:dyDescent="0.2">
      <c r="A11" t="s">
        <v>72</v>
      </c>
      <c r="C11" s="30">
        <v>7.0000000000000007E-2</v>
      </c>
      <c r="D11" s="35">
        <f t="shared" si="0"/>
        <v>423542.49000000005</v>
      </c>
      <c r="E11" s="36">
        <f t="shared" si="1"/>
        <v>444719.61450000008</v>
      </c>
    </row>
    <row r="12" spans="1:9" x14ac:dyDescent="0.2">
      <c r="A12" t="s">
        <v>73</v>
      </c>
      <c r="C12" s="30">
        <v>0.05</v>
      </c>
      <c r="D12" s="35">
        <f t="shared" si="0"/>
        <v>302530.35000000003</v>
      </c>
      <c r="E12" s="36">
        <f t="shared" si="1"/>
        <v>317656.86750000005</v>
      </c>
    </row>
    <row r="13" spans="1:9" x14ac:dyDescent="0.2">
      <c r="A13" t="s">
        <v>74</v>
      </c>
      <c r="C13" s="30">
        <v>0.1</v>
      </c>
      <c r="D13" s="35">
        <f t="shared" si="0"/>
        <v>605060.70000000007</v>
      </c>
      <c r="E13" s="36">
        <f t="shared" si="1"/>
        <v>635313.7350000001</v>
      </c>
    </row>
    <row r="15" spans="1:9" x14ac:dyDescent="0.2">
      <c r="A15" t="s">
        <v>75</v>
      </c>
    </row>
    <row r="16" spans="1:9" x14ac:dyDescent="0.2">
      <c r="A16" t="s">
        <v>76</v>
      </c>
    </row>
    <row r="19" spans="1:12" x14ac:dyDescent="0.2">
      <c r="A19" t="s">
        <v>77</v>
      </c>
    </row>
    <row r="20" spans="1:12" x14ac:dyDescent="0.2">
      <c r="A20" t="s">
        <v>78</v>
      </c>
      <c r="B20" t="s">
        <v>79</v>
      </c>
    </row>
    <row r="21" spans="1:12" x14ac:dyDescent="0.2">
      <c r="A21" t="s">
        <v>80</v>
      </c>
      <c r="B21" t="s">
        <v>81</v>
      </c>
    </row>
    <row r="22" spans="1:12" x14ac:dyDescent="0.2">
      <c r="F22" s="31"/>
      <c r="G22" s="31"/>
      <c r="H22" s="31"/>
      <c r="I22" s="31"/>
      <c r="J22" s="31"/>
      <c r="K22" s="31"/>
      <c r="L22" s="31"/>
    </row>
    <row r="23" spans="1:12" x14ac:dyDescent="0.2">
      <c r="B23" t="s">
        <v>69</v>
      </c>
      <c r="C23" t="s">
        <v>82</v>
      </c>
      <c r="D23" t="s">
        <v>71</v>
      </c>
      <c r="E23" t="s">
        <v>72</v>
      </c>
      <c r="F23" t="s">
        <v>73</v>
      </c>
      <c r="G23" t="s">
        <v>83</v>
      </c>
      <c r="H23" t="s">
        <v>84</v>
      </c>
      <c r="I23" s="31"/>
    </row>
    <row r="24" spans="1:12" x14ac:dyDescent="0.2">
      <c r="A24" t="s">
        <v>85</v>
      </c>
      <c r="B24" s="31">
        <f>+D8/25</f>
        <v>36303.642</v>
      </c>
      <c r="C24" s="31">
        <f>+D9/25</f>
        <v>48404.856000000007</v>
      </c>
      <c r="D24" s="31">
        <f>+D10/25</f>
        <v>31463.1564</v>
      </c>
      <c r="E24" s="31">
        <f>+D11/25</f>
        <v>16941.699600000004</v>
      </c>
      <c r="F24" s="31">
        <f>+D12/30</f>
        <v>10084.345000000001</v>
      </c>
      <c r="G24" s="37">
        <f>+D13/30</f>
        <v>20168.690000000002</v>
      </c>
      <c r="H24" s="38">
        <f>+D13/25</f>
        <v>24202.428000000004</v>
      </c>
      <c r="I24" s="31"/>
    </row>
    <row r="25" spans="1:12" x14ac:dyDescent="0.2">
      <c r="A25" t="s">
        <v>86</v>
      </c>
      <c r="B25" s="39">
        <f t="shared" ref="B25:H25" si="2">+B24*1.1</f>
        <v>39934.006200000003</v>
      </c>
      <c r="C25" s="39">
        <f t="shared" si="2"/>
        <v>53245.341600000014</v>
      </c>
      <c r="D25" s="39">
        <f t="shared" si="2"/>
        <v>34609.472040000001</v>
      </c>
      <c r="E25" s="39">
        <f t="shared" si="2"/>
        <v>18635.869560000006</v>
      </c>
      <c r="F25" s="39">
        <f t="shared" si="2"/>
        <v>11092.779500000002</v>
      </c>
      <c r="G25" s="39">
        <f t="shared" si="2"/>
        <v>22185.559000000005</v>
      </c>
      <c r="H25" s="39">
        <f t="shared" si="2"/>
        <v>26622.670800000007</v>
      </c>
      <c r="I25" s="31"/>
    </row>
    <row r="27" spans="1:12" x14ac:dyDescent="0.2">
      <c r="A27" t="s">
        <v>87</v>
      </c>
    </row>
    <row r="28" spans="1:12" x14ac:dyDescent="0.2">
      <c r="A28" t="s">
        <v>88</v>
      </c>
    </row>
    <row r="31" spans="1:12" ht="15.75" x14ac:dyDescent="0.25">
      <c r="A31" s="28" t="s">
        <v>89</v>
      </c>
    </row>
    <row r="32" spans="1:12" ht="15.75" x14ac:dyDescent="0.25">
      <c r="A32" s="28" t="s">
        <v>90</v>
      </c>
    </row>
    <row r="34" spans="1:9" x14ac:dyDescent="0.2">
      <c r="A34" t="s">
        <v>91</v>
      </c>
      <c r="E34" t="s">
        <v>92</v>
      </c>
      <c r="H34" t="s">
        <v>93</v>
      </c>
      <c r="I34" s="29">
        <v>108648</v>
      </c>
    </row>
    <row r="36" spans="1:9" x14ac:dyDescent="0.2">
      <c r="A36" t="s">
        <v>94</v>
      </c>
      <c r="E36" s="32">
        <v>1</v>
      </c>
      <c r="F36" s="40">
        <f>+E36*$I$34</f>
        <v>108648</v>
      </c>
    </row>
    <row r="37" spans="1:9" x14ac:dyDescent="0.2">
      <c r="A37" t="s">
        <v>95</v>
      </c>
      <c r="E37" s="32">
        <v>0.8</v>
      </c>
      <c r="F37" s="40">
        <f>+E37*$I$34</f>
        <v>86918.400000000009</v>
      </c>
    </row>
    <row r="38" spans="1:9" x14ac:dyDescent="0.2">
      <c r="A38" t="s">
        <v>40</v>
      </c>
      <c r="E38" s="32">
        <v>0.65</v>
      </c>
      <c r="F38" s="40">
        <f>+E38*$I$34</f>
        <v>70621.2</v>
      </c>
    </row>
    <row r="39" spans="1:9" x14ac:dyDescent="0.2">
      <c r="A39" t="s">
        <v>41</v>
      </c>
      <c r="E39" s="32">
        <v>0.5</v>
      </c>
      <c r="F39" s="40">
        <f>+E39*$I$34</f>
        <v>54324</v>
      </c>
    </row>
    <row r="40" spans="1:9" x14ac:dyDescent="0.2">
      <c r="A40" t="s">
        <v>42</v>
      </c>
    </row>
    <row r="41" spans="1:9" x14ac:dyDescent="0.2">
      <c r="A41" t="s">
        <v>43</v>
      </c>
    </row>
    <row r="43" spans="1:9" x14ac:dyDescent="0.2">
      <c r="A43" t="s">
        <v>44</v>
      </c>
    </row>
    <row r="44" spans="1:9" x14ac:dyDescent="0.2">
      <c r="C44" t="s">
        <v>45</v>
      </c>
      <c r="F44" t="s">
        <v>46</v>
      </c>
    </row>
    <row r="45" spans="1:9" x14ac:dyDescent="0.2">
      <c r="A45" s="33" t="s">
        <v>47</v>
      </c>
      <c r="B45" s="33"/>
      <c r="C45" s="33" t="s">
        <v>48</v>
      </c>
      <c r="D45" s="33"/>
      <c r="E45" s="33"/>
      <c r="F45" s="33" t="s">
        <v>48</v>
      </c>
    </row>
    <row r="46" spans="1:9" x14ac:dyDescent="0.2">
      <c r="A46" t="s">
        <v>49</v>
      </c>
      <c r="C46" t="s">
        <v>50</v>
      </c>
      <c r="F46" s="30">
        <v>0.4</v>
      </c>
      <c r="G46" s="42">
        <f>+F46*$G$5</f>
        <v>2420242.8000000003</v>
      </c>
    </row>
    <row r="47" spans="1:9" x14ac:dyDescent="0.2">
      <c r="A47" t="s">
        <v>51</v>
      </c>
      <c r="C47" t="s">
        <v>50</v>
      </c>
      <c r="F47" s="30">
        <v>0.4</v>
      </c>
      <c r="G47" s="42">
        <f>+F47*$G$5</f>
        <v>2420242.8000000003</v>
      </c>
    </row>
    <row r="48" spans="1:9" x14ac:dyDescent="0.2">
      <c r="A48" t="s">
        <v>52</v>
      </c>
      <c r="C48" t="s">
        <v>50</v>
      </c>
      <c r="F48" s="30">
        <v>0.4</v>
      </c>
      <c r="G48" s="42">
        <f>+F48*$G$5</f>
        <v>2420242.8000000003</v>
      </c>
    </row>
    <row r="49" spans="1:7" x14ac:dyDescent="0.2">
      <c r="A49" t="s">
        <v>53</v>
      </c>
      <c r="C49" s="30">
        <v>0.1</v>
      </c>
      <c r="D49" s="41">
        <f>+C49*$G$5</f>
        <v>605060.70000000007</v>
      </c>
      <c r="F49" s="30">
        <v>0.3</v>
      </c>
      <c r="G49" s="42">
        <f>+F49*$G$5</f>
        <v>1815182.0999999999</v>
      </c>
    </row>
    <row r="50" spans="1:7" x14ac:dyDescent="0.2">
      <c r="A50" t="s">
        <v>54</v>
      </c>
      <c r="C50" s="30">
        <v>0.1</v>
      </c>
      <c r="D50" s="41">
        <f>+C50*$G$5</f>
        <v>605060.70000000007</v>
      </c>
      <c r="F50" s="30">
        <v>0.2</v>
      </c>
      <c r="G50" s="42">
        <f>+F50*$G$5</f>
        <v>1210121.4000000001</v>
      </c>
    </row>
    <row r="51" spans="1:7" x14ac:dyDescent="0.2">
      <c r="A51" t="s">
        <v>55</v>
      </c>
    </row>
    <row r="52" spans="1:7" x14ac:dyDescent="0.2">
      <c r="A52" t="s">
        <v>56</v>
      </c>
    </row>
    <row r="54" spans="1:7" ht="15.75" x14ac:dyDescent="0.25">
      <c r="A54" s="28" t="s">
        <v>57</v>
      </c>
      <c r="C54" t="s">
        <v>58</v>
      </c>
    </row>
    <row r="56" spans="1:7" x14ac:dyDescent="0.2">
      <c r="A56" s="7" t="s">
        <v>59</v>
      </c>
      <c r="C56" s="30">
        <v>0.25</v>
      </c>
      <c r="D56" s="43">
        <f>+C56*$G$5</f>
        <v>1512651.75</v>
      </c>
    </row>
    <row r="57" spans="1:7" x14ac:dyDescent="0.2">
      <c r="A57" t="s">
        <v>60</v>
      </c>
      <c r="C57" s="30">
        <v>0.65</v>
      </c>
      <c r="D57" s="43">
        <f>+C57*$G$5</f>
        <v>3932894.5500000003</v>
      </c>
    </row>
    <row r="58" spans="1:7" x14ac:dyDescent="0.2">
      <c r="A58" t="s">
        <v>61</v>
      </c>
      <c r="C58" s="30">
        <v>0.6</v>
      </c>
      <c r="D58" s="43">
        <f>+C58*$G$5</f>
        <v>3630364.1999999997</v>
      </c>
    </row>
    <row r="59" spans="1:7" x14ac:dyDescent="0.2">
      <c r="A59" t="s">
        <v>62</v>
      </c>
      <c r="C59" s="30">
        <v>0.85</v>
      </c>
      <c r="D59" s="43">
        <f>+C59*$G$5</f>
        <v>5143015.95</v>
      </c>
    </row>
  </sheetData>
  <mergeCells count="1">
    <mergeCell ref="A1:I1"/>
  </mergeCells>
  <phoneticPr fontId="6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"/>
  <sheetViews>
    <sheetView showFormulas="1" tabSelected="1" topLeftCell="B34" workbookViewId="0">
      <selection activeCell="D38" sqref="D38:D46"/>
    </sheetView>
  </sheetViews>
  <sheetFormatPr defaultRowHeight="12.75" x14ac:dyDescent="0.2"/>
  <cols>
    <col min="2" max="2" width="21.28515625" customWidth="1" collapsed="1"/>
    <col min="3" max="3" width="10.28515625" bestFit="1" customWidth="1" collapsed="1"/>
    <col min="4" max="4" width="11.42578125" customWidth="1" collapsed="1"/>
    <col min="5" max="5" width="9.5703125" bestFit="1" customWidth="1" collapsed="1"/>
    <col min="6" max="6" width="12" customWidth="1" collapsed="1"/>
  </cols>
  <sheetData>
    <row r="1" spans="1:6" ht="13.5" thickTop="1" x14ac:dyDescent="0.2">
      <c r="A1" s="18" t="s">
        <v>30</v>
      </c>
      <c r="B1" s="19"/>
      <c r="C1" s="19"/>
      <c r="D1" s="19"/>
      <c r="E1" s="19"/>
      <c r="F1" s="20"/>
    </row>
    <row r="2" spans="1:6" x14ac:dyDescent="0.2">
      <c r="A2" s="21"/>
      <c r="B2" s="13"/>
      <c r="C2" s="13"/>
      <c r="D2" s="13"/>
      <c r="E2" s="13"/>
      <c r="F2" s="22"/>
    </row>
    <row r="3" spans="1:6" x14ac:dyDescent="0.2">
      <c r="A3" s="21"/>
      <c r="B3" s="13"/>
      <c r="C3" s="13"/>
      <c r="D3" s="13"/>
      <c r="E3" s="13"/>
      <c r="F3" s="22"/>
    </row>
    <row r="4" spans="1:6" x14ac:dyDescent="0.2">
      <c r="A4" s="23" t="s">
        <v>0</v>
      </c>
      <c r="B4" s="14"/>
      <c r="C4" s="14"/>
      <c r="D4" s="14"/>
      <c r="E4" s="14"/>
      <c r="F4" s="22"/>
    </row>
    <row r="5" spans="1:6" x14ac:dyDescent="0.2">
      <c r="A5" s="23"/>
      <c r="B5" s="14"/>
      <c r="C5" s="14"/>
      <c r="D5" s="14"/>
      <c r="E5" s="14"/>
      <c r="F5" s="22"/>
    </row>
    <row r="6" spans="1:6" x14ac:dyDescent="0.2">
      <c r="A6" s="23"/>
      <c r="B6" s="15" t="s">
        <v>1</v>
      </c>
      <c r="C6" s="14">
        <v>6295922</v>
      </c>
      <c r="D6" s="14"/>
      <c r="E6" s="14"/>
      <c r="F6" s="22"/>
    </row>
    <row r="7" spans="1:6" x14ac:dyDescent="0.2">
      <c r="A7" s="23"/>
      <c r="B7" s="15" t="s">
        <v>2</v>
      </c>
      <c r="C7" s="14">
        <v>113053</v>
      </c>
      <c r="D7" s="14"/>
      <c r="E7" s="14"/>
      <c r="F7" s="22"/>
    </row>
    <row r="8" spans="1:6" x14ac:dyDescent="0.2">
      <c r="A8" s="23"/>
      <c r="B8" s="15" t="s">
        <v>3</v>
      </c>
      <c r="C8" s="14">
        <v>56527</v>
      </c>
      <c r="D8" s="14"/>
      <c r="E8" s="14"/>
      <c r="F8" s="22"/>
    </row>
    <row r="9" spans="1:6" x14ac:dyDescent="0.2">
      <c r="A9" s="23"/>
      <c r="B9" s="14"/>
      <c r="C9" s="14"/>
      <c r="D9" s="16" t="s">
        <v>4</v>
      </c>
      <c r="E9" s="16" t="s">
        <v>5</v>
      </c>
      <c r="F9" s="22"/>
    </row>
    <row r="10" spans="1:6" x14ac:dyDescent="0.2">
      <c r="A10" s="23"/>
      <c r="B10" s="4" t="s">
        <v>6</v>
      </c>
      <c r="C10" s="5" t="s">
        <v>7</v>
      </c>
      <c r="D10" s="17">
        <v>927</v>
      </c>
      <c r="E10" s="14">
        <v>1854</v>
      </c>
      <c r="F10" s="22"/>
    </row>
    <row r="11" spans="1:6" x14ac:dyDescent="0.2">
      <c r="A11" s="23"/>
      <c r="B11" s="4" t="s">
        <v>8</v>
      </c>
      <c r="C11" s="5" t="s">
        <v>9</v>
      </c>
      <c r="D11" s="17">
        <v>15734</v>
      </c>
      <c r="E11" s="14">
        <v>31467</v>
      </c>
      <c r="F11" s="22"/>
    </row>
    <row r="12" spans="1:6" x14ac:dyDescent="0.2">
      <c r="A12" s="23"/>
      <c r="B12" s="4" t="s">
        <v>10</v>
      </c>
      <c r="C12" s="5" t="s">
        <v>11</v>
      </c>
      <c r="D12" s="17">
        <v>2364</v>
      </c>
      <c r="E12" s="14">
        <v>4727</v>
      </c>
      <c r="F12" s="22"/>
    </row>
    <row r="13" spans="1:6" x14ac:dyDescent="0.2">
      <c r="A13" s="23"/>
      <c r="B13" s="4" t="s">
        <v>12</v>
      </c>
      <c r="C13" s="5" t="s">
        <v>13</v>
      </c>
      <c r="D13" s="17">
        <v>1834</v>
      </c>
      <c r="E13" s="14">
        <v>3667</v>
      </c>
      <c r="F13" s="22"/>
    </row>
    <row r="14" spans="1:6" x14ac:dyDescent="0.2">
      <c r="A14" s="23"/>
      <c r="B14" s="4" t="s">
        <v>14</v>
      </c>
      <c r="C14" s="5" t="s">
        <v>15</v>
      </c>
      <c r="D14" s="17">
        <v>14701</v>
      </c>
      <c r="E14" s="14">
        <v>29402</v>
      </c>
      <c r="F14" s="22"/>
    </row>
    <row r="15" spans="1:6" x14ac:dyDescent="0.2">
      <c r="A15" s="23"/>
      <c r="B15" s="4" t="s">
        <v>16</v>
      </c>
      <c r="C15" s="5" t="s">
        <v>17</v>
      </c>
      <c r="D15" s="17">
        <v>2502</v>
      </c>
      <c r="E15" s="14">
        <v>5004</v>
      </c>
      <c r="F15" s="22"/>
    </row>
    <row r="16" spans="1:6" x14ac:dyDescent="0.2">
      <c r="A16" s="23"/>
      <c r="B16" s="4" t="s">
        <v>18</v>
      </c>
      <c r="C16" s="5" t="s">
        <v>19</v>
      </c>
      <c r="D16" s="17">
        <v>2680</v>
      </c>
      <c r="E16" s="14">
        <v>5359</v>
      </c>
      <c r="F16" s="22"/>
    </row>
    <row r="17" spans="1:6" x14ac:dyDescent="0.2">
      <c r="A17" s="23"/>
      <c r="B17" s="4" t="s">
        <v>20</v>
      </c>
      <c r="C17" s="5" t="s">
        <v>21</v>
      </c>
      <c r="D17" s="17">
        <v>3261</v>
      </c>
      <c r="E17" s="14">
        <v>6521</v>
      </c>
      <c r="F17" s="22"/>
    </row>
    <row r="18" spans="1:6" x14ac:dyDescent="0.2">
      <c r="A18" s="23"/>
      <c r="B18" s="4" t="s">
        <v>22</v>
      </c>
      <c r="C18" s="5" t="s">
        <v>23</v>
      </c>
      <c r="D18" s="17">
        <v>7673</v>
      </c>
      <c r="E18" s="14">
        <v>15345</v>
      </c>
      <c r="F18" s="22"/>
    </row>
    <row r="19" spans="1:6" x14ac:dyDescent="0.2">
      <c r="A19" s="23"/>
      <c r="B19" s="4" t="s">
        <v>24</v>
      </c>
      <c r="C19" s="5" t="s">
        <v>25</v>
      </c>
      <c r="D19" s="17">
        <v>3096</v>
      </c>
      <c r="E19" s="14">
        <v>6192</v>
      </c>
      <c r="F19" s="22"/>
    </row>
    <row r="20" spans="1:6" x14ac:dyDescent="0.2">
      <c r="A20" s="23"/>
      <c r="B20" s="4" t="s">
        <v>26</v>
      </c>
      <c r="C20" s="5" t="s">
        <v>27</v>
      </c>
      <c r="D20" s="17">
        <v>1724</v>
      </c>
      <c r="E20" s="14">
        <v>3447</v>
      </c>
      <c r="F20" s="22"/>
    </row>
    <row r="21" spans="1:6" x14ac:dyDescent="0.2">
      <c r="A21" s="23"/>
      <c r="B21" s="4" t="s">
        <v>28</v>
      </c>
      <c r="C21" s="5" t="s">
        <v>29</v>
      </c>
      <c r="D21" s="17">
        <v>34</v>
      </c>
      <c r="E21" s="14">
        <v>68</v>
      </c>
      <c r="F21" s="22"/>
    </row>
    <row r="22" spans="1:6" x14ac:dyDescent="0.2">
      <c r="A22" s="23"/>
      <c r="B22" s="14"/>
      <c r="C22" s="14"/>
      <c r="D22" s="44">
        <f>SUM(D10:D21)</f>
        <v>56530</v>
      </c>
      <c r="E22" s="44">
        <f>SUM(E10:E21)</f>
        <v>113053</v>
      </c>
      <c r="F22" s="22"/>
    </row>
    <row r="23" spans="1:6" ht="13.5" thickBot="1" x14ac:dyDescent="0.25">
      <c r="A23" s="24"/>
      <c r="B23" s="25"/>
      <c r="C23" s="25"/>
      <c r="D23" s="25"/>
      <c r="E23" s="25"/>
      <c r="F23" s="26"/>
    </row>
    <row r="24" spans="1:6" ht="13.5" thickTop="1" x14ac:dyDescent="0.2"/>
    <row r="26" spans="1:6" x14ac:dyDescent="0.2">
      <c r="A26" s="1" t="s">
        <v>32</v>
      </c>
      <c r="B26" s="1"/>
      <c r="C26" s="1"/>
      <c r="D26" s="1"/>
      <c r="E26" s="1"/>
    </row>
    <row r="27" spans="1:6" x14ac:dyDescent="0.2">
      <c r="A27" s="1"/>
      <c r="B27" s="1"/>
      <c r="C27" s="1"/>
      <c r="D27" s="1"/>
      <c r="E27" s="1"/>
    </row>
    <row r="28" spans="1:6" x14ac:dyDescent="0.2">
      <c r="A28" s="1"/>
      <c r="B28" s="2" t="s">
        <v>1</v>
      </c>
      <c r="C28" s="1">
        <v>6050607</v>
      </c>
      <c r="D28" s="1"/>
      <c r="E28" s="1"/>
    </row>
    <row r="29" spans="1:6" x14ac:dyDescent="0.2">
      <c r="A29" s="1"/>
      <c r="B29" s="2" t="s">
        <v>2</v>
      </c>
      <c r="C29" s="1" t="s">
        <v>33</v>
      </c>
      <c r="D29" s="1"/>
      <c r="E29" s="1"/>
    </row>
    <row r="30" spans="1:6" x14ac:dyDescent="0.2">
      <c r="A30" s="1"/>
      <c r="B30" s="2" t="s">
        <v>3</v>
      </c>
      <c r="C30" s="1">
        <v>54327</v>
      </c>
      <c r="D30" s="1"/>
      <c r="E30" s="1"/>
    </row>
    <row r="31" spans="1:6" x14ac:dyDescent="0.2">
      <c r="A31" s="1"/>
      <c r="B31" s="1"/>
      <c r="C31" s="1"/>
      <c r="D31" s="3"/>
      <c r="E31" s="3"/>
    </row>
    <row r="32" spans="1:6" x14ac:dyDescent="0.2">
      <c r="A32" s="1"/>
      <c r="B32" s="4" t="s">
        <v>34</v>
      </c>
      <c r="C32" s="5">
        <v>170981</v>
      </c>
      <c r="D32" s="6"/>
      <c r="E32" s="1"/>
      <c r="F32" s="34"/>
    </row>
    <row r="33" spans="1:11" x14ac:dyDescent="0.2">
      <c r="A33" s="1"/>
      <c r="B33" s="4"/>
      <c r="C33" s="5"/>
      <c r="D33" s="6"/>
      <c r="E33" s="1"/>
    </row>
    <row r="34" spans="1:11" x14ac:dyDescent="0.2">
      <c r="A34" s="1"/>
      <c r="B34" s="4" t="s">
        <v>35</v>
      </c>
      <c r="C34" s="8">
        <f>+C28-C32</f>
        <v>5879626</v>
      </c>
      <c r="D34" s="6"/>
      <c r="E34" s="1"/>
    </row>
    <row r="35" spans="1:11" x14ac:dyDescent="0.2">
      <c r="A35" s="1"/>
      <c r="B35" s="4"/>
      <c r="C35" s="5"/>
      <c r="D35" s="6"/>
      <c r="E35" s="1"/>
    </row>
    <row r="36" spans="1:11" x14ac:dyDescent="0.2">
      <c r="A36" s="1"/>
      <c r="B36" s="4"/>
      <c r="C36" s="5"/>
      <c r="D36" s="6"/>
      <c r="E36" s="1"/>
    </row>
    <row r="37" spans="1:11" x14ac:dyDescent="0.2">
      <c r="A37" s="1"/>
      <c r="B37" s="4" t="s">
        <v>36</v>
      </c>
      <c r="C37" t="s">
        <v>38</v>
      </c>
      <c r="E37" t="s">
        <v>39</v>
      </c>
      <c r="F37" s="5" t="s">
        <v>37</v>
      </c>
      <c r="G37" s="6" t="s">
        <v>31</v>
      </c>
    </row>
    <row r="38" spans="1:11" x14ac:dyDescent="0.2">
      <c r="A38" s="1"/>
      <c r="B38" s="9">
        <v>36617</v>
      </c>
      <c r="C38" s="10">
        <v>0.13</v>
      </c>
      <c r="D38" s="51">
        <f>ROUND(+C$28*C38,0)</f>
        <v>786579</v>
      </c>
      <c r="E38" s="27">
        <v>170981</v>
      </c>
      <c r="F38" s="46">
        <f>+D38-E38</f>
        <v>615598</v>
      </c>
      <c r="G38" s="47">
        <f t="shared" ref="G38:G46" si="0">+F38/(B39-B38)</f>
        <v>20519.933333333334</v>
      </c>
      <c r="K38" s="10">
        <v>0.15</v>
      </c>
    </row>
    <row r="39" spans="1:11" x14ac:dyDescent="0.2">
      <c r="A39" s="1"/>
      <c r="B39" s="9">
        <v>36647</v>
      </c>
      <c r="C39" s="10">
        <v>0.18</v>
      </c>
      <c r="D39" s="51">
        <f t="shared" ref="D39:D46" si="1">ROUND(+C$28*C39,0)</f>
        <v>1089109</v>
      </c>
      <c r="F39" s="46">
        <f>+D39</f>
        <v>1089109</v>
      </c>
      <c r="G39" s="47">
        <f t="shared" si="0"/>
        <v>35132.548387096773</v>
      </c>
      <c r="K39" s="10">
        <v>0.2</v>
      </c>
    </row>
    <row r="40" spans="1:11" x14ac:dyDescent="0.2">
      <c r="A40" s="1"/>
      <c r="B40" s="9">
        <v>36678</v>
      </c>
      <c r="C40" s="10">
        <v>0.18</v>
      </c>
      <c r="D40" s="51">
        <f t="shared" si="1"/>
        <v>1089109</v>
      </c>
      <c r="F40" s="46">
        <f>+D40</f>
        <v>1089109</v>
      </c>
      <c r="G40" s="47">
        <f t="shared" si="0"/>
        <v>36303.633333333331</v>
      </c>
      <c r="I40">
        <f>34140*15</f>
        <v>512100</v>
      </c>
      <c r="K40" s="10">
        <v>0.2</v>
      </c>
    </row>
    <row r="41" spans="1:11" x14ac:dyDescent="0.2">
      <c r="A41" s="1"/>
      <c r="B41" s="9">
        <v>36708</v>
      </c>
      <c r="C41" s="10">
        <v>0.18</v>
      </c>
      <c r="D41" s="51">
        <f t="shared" si="1"/>
        <v>1089109</v>
      </c>
      <c r="F41" s="46">
        <f t="shared" ref="F41:F46" si="2">+D41</f>
        <v>1089109</v>
      </c>
      <c r="G41" s="47">
        <f t="shared" si="0"/>
        <v>35132.548387096773</v>
      </c>
      <c r="I41" s="48">
        <f>+F39-I40</f>
        <v>577009</v>
      </c>
      <c r="K41" s="10">
        <v>0.2</v>
      </c>
    </row>
    <row r="42" spans="1:11" x14ac:dyDescent="0.2">
      <c r="A42" s="1"/>
      <c r="B42" s="9">
        <v>36739</v>
      </c>
      <c r="C42" s="10">
        <v>0.18</v>
      </c>
      <c r="D42" s="51">
        <f t="shared" si="1"/>
        <v>1089109</v>
      </c>
      <c r="F42" s="46">
        <f t="shared" si="2"/>
        <v>1089109</v>
      </c>
      <c r="G42" s="47">
        <f t="shared" si="0"/>
        <v>35132.548387096773</v>
      </c>
      <c r="I42" s="49">
        <f>+I41/16</f>
        <v>36063.0625</v>
      </c>
      <c r="K42" s="10">
        <v>0.1</v>
      </c>
    </row>
    <row r="43" spans="1:11" x14ac:dyDescent="0.2">
      <c r="A43" s="1"/>
      <c r="B43" s="9">
        <v>36770</v>
      </c>
      <c r="C43" s="10">
        <v>0.13</v>
      </c>
      <c r="D43" s="51">
        <f t="shared" si="1"/>
        <v>786579</v>
      </c>
      <c r="F43" s="46">
        <f t="shared" si="2"/>
        <v>786579</v>
      </c>
      <c r="G43" s="47">
        <f t="shared" si="0"/>
        <v>26219.3</v>
      </c>
      <c r="K43" s="10">
        <v>0.13</v>
      </c>
    </row>
    <row r="44" spans="1:11" x14ac:dyDescent="0.2">
      <c r="A44" s="1"/>
      <c r="B44" s="9">
        <v>36800</v>
      </c>
      <c r="C44" s="11">
        <v>0.02</v>
      </c>
      <c r="D44" s="51">
        <f t="shared" si="1"/>
        <v>121012</v>
      </c>
      <c r="F44" s="46">
        <f t="shared" si="2"/>
        <v>121012</v>
      </c>
      <c r="G44" s="47">
        <f t="shared" si="0"/>
        <v>3903.6129032258063</v>
      </c>
      <c r="K44" s="11">
        <v>0.02</v>
      </c>
    </row>
    <row r="45" spans="1:11" x14ac:dyDescent="0.2">
      <c r="B45" s="9">
        <v>36831</v>
      </c>
      <c r="C45" s="10">
        <v>0</v>
      </c>
      <c r="D45" s="51">
        <f t="shared" si="1"/>
        <v>0</v>
      </c>
      <c r="F45" s="46">
        <f t="shared" si="2"/>
        <v>0</v>
      </c>
      <c r="G45" s="47">
        <f t="shared" si="0"/>
        <v>0</v>
      </c>
    </row>
    <row r="46" spans="1:11" x14ac:dyDescent="0.2">
      <c r="B46" s="9">
        <v>36861</v>
      </c>
      <c r="C46" s="10">
        <v>0</v>
      </c>
      <c r="D46" s="51">
        <f t="shared" si="1"/>
        <v>0</v>
      </c>
      <c r="F46" s="46">
        <f t="shared" si="2"/>
        <v>0</v>
      </c>
      <c r="G46" s="47">
        <f t="shared" si="0"/>
        <v>0</v>
      </c>
    </row>
    <row r="47" spans="1:11" x14ac:dyDescent="0.2">
      <c r="C47" s="45">
        <f>SUM(C38:C46)</f>
        <v>0.99999999999999989</v>
      </c>
      <c r="D47" s="45">
        <f>SUM(D38:D46)</f>
        <v>6050606</v>
      </c>
      <c r="F47" s="12">
        <f>SUM(F38:F46)</f>
        <v>5879625</v>
      </c>
    </row>
    <row r="48" spans="1:11" x14ac:dyDescent="0.2">
      <c r="F48" s="12"/>
    </row>
  </sheetData>
  <phoneticPr fontId="6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Strg Rules</vt:lpstr>
      <vt:lpstr>Strg Proxy</vt:lpstr>
    </vt:vector>
  </TitlesOfParts>
  <Company>Columbia Energy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P. Porter</dc:creator>
  <cp:lastModifiedBy>wsdou</cp:lastModifiedBy>
  <cp:lastPrinted>2001-01-16T18:14:34Z</cp:lastPrinted>
  <dcterms:created xsi:type="dcterms:W3CDTF">2000-03-22T14:41:02Z</dcterms:created>
  <dcterms:modified xsi:type="dcterms:W3CDTF">2016-01-05T03:37:12Z</dcterms:modified>
</cp:coreProperties>
</file>