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15" windowWidth="11340" windowHeight="6540" tabRatio="682"/>
  </bookViews>
  <sheets>
    <sheet name="eSource" sheetId="2" r:id="rId1"/>
    <sheet name="Detail - Outside Legal" sheetId="16" r:id="rId2"/>
    <sheet name="Research" sheetId="10" r:id="rId3"/>
  </sheets>
  <externalReferences>
    <externalReference r:id="rId4"/>
    <externalReference r:id="rId5"/>
  </externalReferences>
  <calcPr calcId="152511"/>
</workbook>
</file>

<file path=xl/calcChain.xml><?xml version="1.0" encoding="utf-8"?>
<calcChain xmlns="http://schemas.openxmlformats.org/spreadsheetml/2006/main">
  <c r="A4" i="16" l="1"/>
  <c r="E6" i="16"/>
  <c r="F6" i="16"/>
  <c r="G6" i="16"/>
  <c r="H6" i="16"/>
  <c r="I6" i="16"/>
  <c r="J6" i="16"/>
  <c r="K6" i="16"/>
  <c r="L6" i="16"/>
  <c r="M6" i="16"/>
  <c r="E7" i="16"/>
  <c r="F7" i="16"/>
  <c r="G7" i="16"/>
  <c r="H7" i="16"/>
  <c r="I7" i="16"/>
  <c r="J7" i="16"/>
  <c r="K7" i="16"/>
  <c r="L7" i="16"/>
  <c r="E8" i="16"/>
  <c r="F8" i="16"/>
  <c r="G8" i="16"/>
  <c r="H8" i="16"/>
  <c r="I8" i="16"/>
  <c r="J8" i="16"/>
  <c r="K8" i="16"/>
  <c r="L8" i="16"/>
  <c r="E9" i="16"/>
  <c r="F9" i="16"/>
  <c r="G9" i="16"/>
  <c r="H9" i="16"/>
  <c r="I9" i="16"/>
  <c r="J9" i="16"/>
  <c r="K9" i="16"/>
  <c r="L9" i="16"/>
  <c r="M9" i="16"/>
  <c r="F10" i="16"/>
  <c r="G10" i="16"/>
  <c r="H10" i="16"/>
  <c r="I10" i="16"/>
  <c r="J10" i="16"/>
  <c r="K10" i="16"/>
  <c r="L10" i="16"/>
  <c r="M10" i="16"/>
  <c r="E11" i="16"/>
  <c r="F11" i="16"/>
  <c r="G11" i="16"/>
  <c r="H11" i="16"/>
  <c r="I11" i="16"/>
  <c r="J11" i="16"/>
  <c r="K11" i="16"/>
  <c r="K73" i="16" s="1"/>
  <c r="L11" i="16"/>
  <c r="E12" i="16"/>
  <c r="F12" i="16"/>
  <c r="G12" i="16"/>
  <c r="H12" i="16"/>
  <c r="I12" i="16"/>
  <c r="J12" i="16"/>
  <c r="K12" i="16"/>
  <c r="L12" i="16"/>
  <c r="M12" i="16"/>
  <c r="E13" i="16"/>
  <c r="F13" i="16"/>
  <c r="G13" i="16"/>
  <c r="H13" i="16"/>
  <c r="I13" i="16"/>
  <c r="J13" i="16"/>
  <c r="J73" i="16" s="1"/>
  <c r="K13" i="16"/>
  <c r="L13" i="16"/>
  <c r="M13" i="16"/>
  <c r="E14" i="16"/>
  <c r="F14" i="16"/>
  <c r="G14" i="16"/>
  <c r="H14" i="16"/>
  <c r="I14" i="16"/>
  <c r="J14" i="16"/>
  <c r="K14" i="16"/>
  <c r="L14" i="16"/>
  <c r="E15" i="16"/>
  <c r="F15" i="16"/>
  <c r="G15" i="16"/>
  <c r="H15" i="16"/>
  <c r="I15" i="16"/>
  <c r="J15" i="16"/>
  <c r="K15" i="16"/>
  <c r="L15" i="16"/>
  <c r="E16" i="16"/>
  <c r="F16" i="16"/>
  <c r="G16" i="16"/>
  <c r="H16" i="16"/>
  <c r="I16" i="16"/>
  <c r="J16" i="16"/>
  <c r="K16" i="16"/>
  <c r="L16" i="16"/>
  <c r="M16" i="16"/>
  <c r="E17" i="16"/>
  <c r="F17" i="16"/>
  <c r="G17" i="16"/>
  <c r="H17" i="16"/>
  <c r="I17" i="16"/>
  <c r="J17" i="16"/>
  <c r="K17" i="16"/>
  <c r="L17" i="16"/>
  <c r="M17" i="16"/>
  <c r="E18" i="16"/>
  <c r="F18" i="16"/>
  <c r="G18" i="16"/>
  <c r="H18" i="16"/>
  <c r="I18" i="16"/>
  <c r="J18" i="16"/>
  <c r="K18" i="16"/>
  <c r="L18" i="16"/>
  <c r="M18" i="16"/>
  <c r="E19" i="16"/>
  <c r="F19" i="16"/>
  <c r="G19" i="16"/>
  <c r="H19" i="16"/>
  <c r="I19" i="16"/>
  <c r="J19" i="16"/>
  <c r="K19" i="16"/>
  <c r="L19" i="16"/>
  <c r="E20" i="16"/>
  <c r="F20" i="16"/>
  <c r="G20" i="16"/>
  <c r="H20" i="16"/>
  <c r="I20" i="16"/>
  <c r="J20" i="16"/>
  <c r="K20" i="16"/>
  <c r="L20" i="16"/>
  <c r="M20" i="16"/>
  <c r="E21" i="16"/>
  <c r="F21" i="16"/>
  <c r="G21" i="16"/>
  <c r="H21" i="16"/>
  <c r="I21" i="16"/>
  <c r="J21" i="16"/>
  <c r="K21" i="16"/>
  <c r="L21" i="16"/>
  <c r="M21" i="16"/>
  <c r="E22" i="16"/>
  <c r="F22" i="16"/>
  <c r="G22" i="16"/>
  <c r="H22" i="16"/>
  <c r="I22" i="16"/>
  <c r="J22" i="16"/>
  <c r="K22" i="16"/>
  <c r="L22" i="16"/>
  <c r="E23" i="16"/>
  <c r="F23" i="16"/>
  <c r="G23" i="16"/>
  <c r="H23" i="16"/>
  <c r="I23" i="16"/>
  <c r="J23" i="16"/>
  <c r="K23" i="16"/>
  <c r="L23" i="16"/>
  <c r="E24" i="16"/>
  <c r="F24" i="16"/>
  <c r="G24" i="16"/>
  <c r="H24" i="16"/>
  <c r="I24" i="16"/>
  <c r="J24" i="16"/>
  <c r="K24" i="16"/>
  <c r="L24" i="16"/>
  <c r="M24" i="16"/>
  <c r="E25" i="16"/>
  <c r="F25" i="16"/>
  <c r="G25" i="16"/>
  <c r="H25" i="16"/>
  <c r="I25" i="16"/>
  <c r="J25" i="16"/>
  <c r="K25" i="16"/>
  <c r="L25" i="16"/>
  <c r="M25" i="16"/>
  <c r="E26" i="16"/>
  <c r="F26" i="16"/>
  <c r="G26" i="16"/>
  <c r="H26" i="16"/>
  <c r="I26" i="16"/>
  <c r="J26" i="16"/>
  <c r="K26" i="16"/>
  <c r="L26" i="16"/>
  <c r="M26" i="16"/>
  <c r="E27" i="16"/>
  <c r="F27" i="16"/>
  <c r="G27" i="16"/>
  <c r="H27" i="16"/>
  <c r="I27" i="16"/>
  <c r="J27" i="16"/>
  <c r="K27" i="16"/>
  <c r="L27" i="16"/>
  <c r="E28" i="16"/>
  <c r="F28" i="16"/>
  <c r="G28" i="16"/>
  <c r="H28" i="16"/>
  <c r="I28" i="16"/>
  <c r="J28" i="16"/>
  <c r="K28" i="16"/>
  <c r="L28" i="16"/>
  <c r="M28" i="16"/>
  <c r="E29" i="16"/>
  <c r="F29" i="16"/>
  <c r="G29" i="16"/>
  <c r="H29" i="16"/>
  <c r="I29" i="16"/>
  <c r="J29" i="16"/>
  <c r="K29" i="16"/>
  <c r="L29" i="16"/>
  <c r="M29" i="16"/>
  <c r="E30" i="16"/>
  <c r="F30" i="16"/>
  <c r="G30" i="16"/>
  <c r="H30" i="16"/>
  <c r="I30" i="16"/>
  <c r="J30" i="16"/>
  <c r="K30" i="16"/>
  <c r="L30" i="16"/>
  <c r="E31" i="16"/>
  <c r="F31" i="16"/>
  <c r="G31" i="16"/>
  <c r="H31" i="16"/>
  <c r="I31" i="16"/>
  <c r="J31" i="16"/>
  <c r="K31" i="16"/>
  <c r="L31" i="16"/>
  <c r="E32" i="16"/>
  <c r="F32" i="16"/>
  <c r="G32" i="16"/>
  <c r="H32" i="16"/>
  <c r="I32" i="16"/>
  <c r="J32" i="16"/>
  <c r="K32" i="16"/>
  <c r="L32" i="16"/>
  <c r="M32" i="16"/>
  <c r="E33" i="16"/>
  <c r="F33" i="16"/>
  <c r="G33" i="16"/>
  <c r="H33" i="16"/>
  <c r="I33" i="16"/>
  <c r="J33" i="16"/>
  <c r="K33" i="16"/>
  <c r="L33" i="16"/>
  <c r="M33" i="16"/>
  <c r="E34" i="16"/>
  <c r="F34" i="16"/>
  <c r="G34" i="16"/>
  <c r="H34" i="16"/>
  <c r="I34" i="16"/>
  <c r="J34" i="16"/>
  <c r="K34" i="16"/>
  <c r="L34" i="16"/>
  <c r="M34" i="16"/>
  <c r="E35" i="16"/>
  <c r="F35" i="16"/>
  <c r="G35" i="16"/>
  <c r="H35" i="16"/>
  <c r="I35" i="16"/>
  <c r="J35" i="16"/>
  <c r="K35" i="16"/>
  <c r="L35" i="16"/>
  <c r="E36" i="16"/>
  <c r="F36" i="16"/>
  <c r="G36" i="16"/>
  <c r="H36" i="16"/>
  <c r="I36" i="16"/>
  <c r="J36" i="16"/>
  <c r="K36" i="16"/>
  <c r="L36" i="16"/>
  <c r="M36" i="16"/>
  <c r="E37" i="16"/>
  <c r="F37" i="16"/>
  <c r="G37" i="16"/>
  <c r="H37" i="16"/>
  <c r="I37" i="16"/>
  <c r="J37" i="16"/>
  <c r="K37" i="16"/>
  <c r="L37" i="16"/>
  <c r="M37" i="16"/>
  <c r="E38" i="16"/>
  <c r="F38" i="16"/>
  <c r="G38" i="16"/>
  <c r="H38" i="16"/>
  <c r="I38" i="16"/>
  <c r="J38" i="16"/>
  <c r="K38" i="16"/>
  <c r="L38" i="16"/>
  <c r="E39" i="16"/>
  <c r="F39" i="16"/>
  <c r="G39" i="16"/>
  <c r="H39" i="16"/>
  <c r="I39" i="16"/>
  <c r="J39" i="16"/>
  <c r="K39" i="16"/>
  <c r="L39" i="16"/>
  <c r="E40" i="16"/>
  <c r="F40" i="16"/>
  <c r="G40" i="16"/>
  <c r="H40" i="16"/>
  <c r="I40" i="16"/>
  <c r="J40" i="16"/>
  <c r="K40" i="16"/>
  <c r="L40" i="16"/>
  <c r="M40" i="16"/>
  <c r="E41" i="16"/>
  <c r="F41" i="16"/>
  <c r="G41" i="16"/>
  <c r="H41" i="16"/>
  <c r="I41" i="16"/>
  <c r="J41" i="16"/>
  <c r="K41" i="16"/>
  <c r="L41" i="16"/>
  <c r="M41" i="16"/>
  <c r="E42" i="16"/>
  <c r="F42" i="16"/>
  <c r="G42" i="16"/>
  <c r="H42" i="16"/>
  <c r="I42" i="16"/>
  <c r="J42" i="16"/>
  <c r="K42" i="16"/>
  <c r="L42" i="16"/>
  <c r="M42" i="16"/>
  <c r="E43" i="16"/>
  <c r="F43" i="16"/>
  <c r="G43" i="16"/>
  <c r="H43" i="16"/>
  <c r="I43" i="16"/>
  <c r="J43" i="16"/>
  <c r="K43" i="16"/>
  <c r="L43" i="16"/>
  <c r="E44" i="16"/>
  <c r="F44" i="16"/>
  <c r="G44" i="16"/>
  <c r="H44" i="16"/>
  <c r="I44" i="16"/>
  <c r="J44" i="16"/>
  <c r="K44" i="16"/>
  <c r="L44" i="16"/>
  <c r="M44" i="16"/>
  <c r="E45" i="16"/>
  <c r="F45" i="16"/>
  <c r="G45" i="16"/>
  <c r="H45" i="16"/>
  <c r="I45" i="16"/>
  <c r="J45" i="16"/>
  <c r="K45" i="16"/>
  <c r="L45" i="16"/>
  <c r="M45" i="16"/>
  <c r="E46" i="16"/>
  <c r="F46" i="16"/>
  <c r="G46" i="16"/>
  <c r="H46" i="16"/>
  <c r="I46" i="16"/>
  <c r="J46" i="16"/>
  <c r="K46" i="16"/>
  <c r="L46" i="16"/>
  <c r="E47" i="16"/>
  <c r="F47" i="16"/>
  <c r="G47" i="16"/>
  <c r="H47" i="16"/>
  <c r="I47" i="16"/>
  <c r="J47" i="16"/>
  <c r="K47" i="16"/>
  <c r="L47" i="16"/>
  <c r="E48" i="16"/>
  <c r="F48" i="16"/>
  <c r="G48" i="16"/>
  <c r="H48" i="16"/>
  <c r="I48" i="16"/>
  <c r="J48" i="16"/>
  <c r="K48" i="16"/>
  <c r="L48" i="16"/>
  <c r="M48" i="16"/>
  <c r="E49" i="16"/>
  <c r="F49" i="16"/>
  <c r="G49" i="16"/>
  <c r="H49" i="16"/>
  <c r="I49" i="16"/>
  <c r="J49" i="16"/>
  <c r="K49" i="16"/>
  <c r="L49" i="16"/>
  <c r="M49" i="16"/>
  <c r="E50" i="16"/>
  <c r="F50" i="16"/>
  <c r="G50" i="16"/>
  <c r="H50" i="16"/>
  <c r="I50" i="16"/>
  <c r="J50" i="16"/>
  <c r="K50" i="16"/>
  <c r="L50" i="16"/>
  <c r="M50" i="16"/>
  <c r="E51" i="16"/>
  <c r="F51" i="16"/>
  <c r="G51" i="16"/>
  <c r="H51" i="16"/>
  <c r="I51" i="16"/>
  <c r="J51" i="16"/>
  <c r="K51" i="16"/>
  <c r="L51" i="16"/>
  <c r="E52" i="16"/>
  <c r="F52" i="16"/>
  <c r="G52" i="16"/>
  <c r="H52" i="16"/>
  <c r="I52" i="16"/>
  <c r="J52" i="16"/>
  <c r="K52" i="16"/>
  <c r="L52" i="16"/>
  <c r="M52" i="16"/>
  <c r="E53" i="16"/>
  <c r="F53" i="16"/>
  <c r="G53" i="16"/>
  <c r="H53" i="16"/>
  <c r="I53" i="16"/>
  <c r="J53" i="16"/>
  <c r="K53" i="16"/>
  <c r="L53" i="16"/>
  <c r="M53" i="16"/>
  <c r="E54" i="16"/>
  <c r="F54" i="16"/>
  <c r="G54" i="16"/>
  <c r="H54" i="16"/>
  <c r="I54" i="16"/>
  <c r="J54" i="16"/>
  <c r="K54" i="16"/>
  <c r="L54" i="16"/>
  <c r="E55" i="16"/>
  <c r="F55" i="16"/>
  <c r="G55" i="16"/>
  <c r="H55" i="16"/>
  <c r="I55" i="16"/>
  <c r="K55" i="16"/>
  <c r="L55" i="16"/>
  <c r="M55" i="16"/>
  <c r="E56" i="16"/>
  <c r="F56" i="16"/>
  <c r="G56" i="16"/>
  <c r="H56" i="16"/>
  <c r="I56" i="16"/>
  <c r="J56" i="16"/>
  <c r="K56" i="16"/>
  <c r="L56" i="16"/>
  <c r="M56" i="16"/>
  <c r="E57" i="16"/>
  <c r="F57" i="16"/>
  <c r="G57" i="16"/>
  <c r="H57" i="16"/>
  <c r="I57" i="16"/>
  <c r="J57" i="16"/>
  <c r="K57" i="16"/>
  <c r="L57" i="16"/>
  <c r="E58" i="16"/>
  <c r="F58" i="16"/>
  <c r="G58" i="16"/>
  <c r="H58" i="16"/>
  <c r="I58" i="16"/>
  <c r="J58" i="16"/>
  <c r="K58" i="16"/>
  <c r="L58" i="16"/>
  <c r="E59" i="16"/>
  <c r="G59" i="16"/>
  <c r="H59" i="16"/>
  <c r="I59" i="16"/>
  <c r="J59" i="16"/>
  <c r="K59" i="16"/>
  <c r="L59" i="16"/>
  <c r="M59" i="16"/>
  <c r="E60" i="16"/>
  <c r="F60" i="16"/>
  <c r="G60" i="16"/>
  <c r="H60" i="16"/>
  <c r="I60" i="16"/>
  <c r="J60" i="16"/>
  <c r="K60" i="16"/>
  <c r="L60" i="16"/>
  <c r="E61" i="16"/>
  <c r="F61" i="16"/>
  <c r="G61" i="16"/>
  <c r="H61" i="16"/>
  <c r="I61" i="16"/>
  <c r="J61" i="16"/>
  <c r="K61" i="16"/>
  <c r="L61" i="16"/>
  <c r="E62" i="16"/>
  <c r="F62" i="16"/>
  <c r="G62" i="16"/>
  <c r="H62" i="16"/>
  <c r="I62" i="16"/>
  <c r="J62" i="16"/>
  <c r="K62" i="16"/>
  <c r="L62" i="16"/>
  <c r="M62" i="16"/>
  <c r="E63" i="16"/>
  <c r="F63" i="16"/>
  <c r="G63" i="16"/>
  <c r="H63" i="16"/>
  <c r="I63" i="16"/>
  <c r="J63" i="16"/>
  <c r="K63" i="16"/>
  <c r="L63" i="16"/>
  <c r="M63" i="16"/>
  <c r="E64" i="16"/>
  <c r="F64" i="16"/>
  <c r="G64" i="16"/>
  <c r="H64" i="16"/>
  <c r="I64" i="16"/>
  <c r="J64" i="16"/>
  <c r="K64" i="16"/>
  <c r="L64" i="16"/>
  <c r="M64" i="16"/>
  <c r="E65" i="16"/>
  <c r="F65" i="16"/>
  <c r="G65" i="16"/>
  <c r="H65" i="16"/>
  <c r="I65" i="16"/>
  <c r="J65" i="16"/>
  <c r="K65" i="16"/>
  <c r="L65" i="16"/>
  <c r="E66" i="16"/>
  <c r="F66" i="16"/>
  <c r="G66" i="16"/>
  <c r="H66" i="16"/>
  <c r="I66" i="16"/>
  <c r="J66" i="16"/>
  <c r="K66" i="16"/>
  <c r="L66" i="16"/>
  <c r="M66" i="16"/>
  <c r="E67" i="16"/>
  <c r="F67" i="16"/>
  <c r="G67" i="16"/>
  <c r="H67" i="16"/>
  <c r="I67" i="16"/>
  <c r="J67" i="16"/>
  <c r="K67" i="16"/>
  <c r="L67" i="16"/>
  <c r="M67" i="16"/>
  <c r="E68" i="16"/>
  <c r="F68" i="16"/>
  <c r="G68" i="16"/>
  <c r="H68" i="16"/>
  <c r="I68" i="16"/>
  <c r="J68" i="16"/>
  <c r="K68" i="16"/>
  <c r="L68" i="16"/>
  <c r="E69" i="16"/>
  <c r="F69" i="16"/>
  <c r="G69" i="16"/>
  <c r="H69" i="16"/>
  <c r="I69" i="16"/>
  <c r="J69" i="16"/>
  <c r="K69" i="16"/>
  <c r="L69" i="16"/>
  <c r="E70" i="16"/>
  <c r="F70" i="16"/>
  <c r="G70" i="16"/>
  <c r="H70" i="16"/>
  <c r="I70" i="16"/>
  <c r="J70" i="16"/>
  <c r="K70" i="16"/>
  <c r="L70" i="16"/>
  <c r="M70" i="16"/>
  <c r="E71" i="16"/>
  <c r="F71" i="16"/>
  <c r="G71" i="16"/>
  <c r="H71" i="16"/>
  <c r="I71" i="16"/>
  <c r="J71" i="16"/>
  <c r="K71" i="16"/>
  <c r="L71" i="16"/>
  <c r="M71" i="16"/>
  <c r="E72" i="16"/>
  <c r="F72" i="16"/>
  <c r="G72" i="16"/>
  <c r="H72" i="16"/>
  <c r="I72" i="16"/>
  <c r="J72" i="16"/>
  <c r="K72" i="16"/>
  <c r="L72" i="16"/>
  <c r="M72" i="16"/>
  <c r="D73" i="16"/>
  <c r="M15" i="16" s="1"/>
  <c r="D74" i="16"/>
  <c r="F74" i="16"/>
  <c r="G74" i="16"/>
  <c r="P74" i="16" s="1"/>
  <c r="H74" i="16"/>
  <c r="I74" i="16"/>
  <c r="J74" i="16"/>
  <c r="K74" i="16"/>
  <c r="L74" i="16"/>
  <c r="N74" i="16"/>
  <c r="D75" i="16"/>
  <c r="E75" i="16"/>
  <c r="F75" i="16"/>
  <c r="G75" i="16"/>
  <c r="H75" i="16"/>
  <c r="I75" i="16"/>
  <c r="J75" i="16"/>
  <c r="K75" i="16"/>
  <c r="L75" i="16"/>
  <c r="N75" i="16"/>
  <c r="D76" i="16"/>
  <c r="N76" i="16"/>
  <c r="P76" i="16" s="1"/>
  <c r="D78" i="16"/>
  <c r="A81" i="16"/>
  <c r="A85" i="16"/>
  <c r="C7" i="2"/>
  <c r="I7" i="2"/>
  <c r="E9" i="2"/>
  <c r="G9" i="2"/>
  <c r="K9" i="2"/>
  <c r="M9" i="2"/>
  <c r="E10" i="2"/>
  <c r="G10" i="2" s="1"/>
  <c r="K10" i="2"/>
  <c r="M10" i="2" s="1"/>
  <c r="E11" i="2"/>
  <c r="G11" i="2" s="1"/>
  <c r="K11" i="2"/>
  <c r="M11" i="2"/>
  <c r="C12" i="2"/>
  <c r="K12" i="2"/>
  <c r="M12" i="2"/>
  <c r="E13" i="2"/>
  <c r="G13" i="2" s="1"/>
  <c r="K13" i="2"/>
  <c r="M13" i="2"/>
  <c r="E14" i="2"/>
  <c r="G14" i="2" s="1"/>
  <c r="K14" i="2"/>
  <c r="M14" i="2"/>
  <c r="I15" i="2"/>
  <c r="I17" i="2" s="1"/>
  <c r="K17" i="2" s="1"/>
  <c r="M17" i="2" s="1"/>
  <c r="K15" i="2"/>
  <c r="E9" i="10"/>
  <c r="G9" i="10" s="1"/>
  <c r="G19" i="10" s="1"/>
  <c r="K9" i="10"/>
  <c r="M9" i="10"/>
  <c r="E10" i="10"/>
  <c r="G10" i="10"/>
  <c r="K10" i="10"/>
  <c r="M10" i="10"/>
  <c r="M19" i="10" s="1"/>
  <c r="E11" i="10"/>
  <c r="G11" i="10" s="1"/>
  <c r="K11" i="10"/>
  <c r="M11" i="10" s="1"/>
  <c r="E12" i="10"/>
  <c r="G12" i="10"/>
  <c r="K12" i="10"/>
  <c r="M12" i="10"/>
  <c r="E13" i="10"/>
  <c r="G13" i="10" s="1"/>
  <c r="K13" i="10"/>
  <c r="M13" i="10"/>
  <c r="E14" i="10"/>
  <c r="G14" i="10"/>
  <c r="K14" i="10"/>
  <c r="M14" i="10" s="1"/>
  <c r="E15" i="10"/>
  <c r="G15" i="10" s="1"/>
  <c r="I15" i="10"/>
  <c r="K15" i="10"/>
  <c r="M15" i="10" s="1"/>
  <c r="E16" i="10"/>
  <c r="G16" i="10"/>
  <c r="K16" i="10"/>
  <c r="M16" i="10"/>
  <c r="E17" i="10"/>
  <c r="G17" i="10"/>
  <c r="I17" i="10"/>
  <c r="K17" i="10" s="1"/>
  <c r="M17" i="10" s="1"/>
  <c r="E18" i="10"/>
  <c r="G18" i="10"/>
  <c r="K18" i="10"/>
  <c r="M18" i="10" s="1"/>
  <c r="C19" i="10"/>
  <c r="E19" i="10"/>
  <c r="C21" i="10"/>
  <c r="E21" i="10" s="1"/>
  <c r="G21" i="10" s="1"/>
  <c r="G73" i="16" l="1"/>
  <c r="E7" i="10"/>
  <c r="G15" i="2"/>
  <c r="I19" i="10"/>
  <c r="P4" i="16"/>
  <c r="N4" i="16" s="1"/>
  <c r="C15" i="2"/>
  <c r="E12" i="2"/>
  <c r="G12" i="2" s="1"/>
  <c r="H73" i="16"/>
  <c r="I73" i="16"/>
  <c r="C17" i="2"/>
  <c r="E17" i="2" s="1"/>
  <c r="G17" i="2" s="1"/>
  <c r="F73" i="16"/>
  <c r="E73" i="16"/>
  <c r="M15" i="2"/>
  <c r="L73" i="16"/>
  <c r="D77" i="16"/>
  <c r="D79" i="16" s="1"/>
  <c r="P75" i="16"/>
  <c r="M73" i="16"/>
  <c r="M68" i="16"/>
  <c r="M60" i="16"/>
  <c r="M57" i="16"/>
  <c r="M54" i="16"/>
  <c r="M46" i="16"/>
  <c r="M38" i="16"/>
  <c r="M30" i="16"/>
  <c r="M22" i="16"/>
  <c r="M14" i="16"/>
  <c r="M65" i="16"/>
  <c r="M51" i="16"/>
  <c r="M43" i="16"/>
  <c r="M35" i="16"/>
  <c r="M27" i="16"/>
  <c r="M19" i="16"/>
  <c r="M11" i="16"/>
  <c r="M8" i="16"/>
  <c r="M7" i="16"/>
  <c r="M69" i="16"/>
  <c r="M61" i="16"/>
  <c r="M58" i="16"/>
  <c r="M47" i="16"/>
  <c r="M39" i="16"/>
  <c r="M31" i="16"/>
  <c r="M23" i="16"/>
  <c r="N9" i="16" l="1"/>
  <c r="P9" i="16" s="1"/>
  <c r="N12" i="16"/>
  <c r="P12" i="16" s="1"/>
  <c r="N20" i="16"/>
  <c r="P20" i="16" s="1"/>
  <c r="N28" i="16"/>
  <c r="P28" i="16" s="1"/>
  <c r="N36" i="16"/>
  <c r="P36" i="16" s="1"/>
  <c r="N44" i="16"/>
  <c r="P44" i="16" s="1"/>
  <c r="N52" i="16"/>
  <c r="P52" i="16" s="1"/>
  <c r="N55" i="16"/>
  <c r="P55" i="16" s="1"/>
  <c r="N66" i="16"/>
  <c r="P66" i="16" s="1"/>
  <c r="N16" i="16"/>
  <c r="P16" i="16" s="1"/>
  <c r="N24" i="16"/>
  <c r="P24" i="16" s="1"/>
  <c r="N32" i="16"/>
  <c r="P32" i="16" s="1"/>
  <c r="N40" i="16"/>
  <c r="P40" i="16" s="1"/>
  <c r="N48" i="16"/>
  <c r="P48" i="16" s="1"/>
  <c r="N62" i="16"/>
  <c r="P62" i="16" s="1"/>
  <c r="N70" i="16"/>
  <c r="P70" i="16" s="1"/>
  <c r="N8" i="16"/>
  <c r="P8" i="16" s="1"/>
  <c r="N11" i="16"/>
  <c r="P11" i="16" s="1"/>
  <c r="N19" i="16"/>
  <c r="P19" i="16" s="1"/>
  <c r="N27" i="16"/>
  <c r="P27" i="16" s="1"/>
  <c r="N35" i="16"/>
  <c r="P35" i="16" s="1"/>
  <c r="N43" i="16"/>
  <c r="P43" i="16" s="1"/>
  <c r="N51" i="16"/>
  <c r="P51" i="16" s="1"/>
  <c r="N65" i="16"/>
  <c r="P65" i="16" s="1"/>
  <c r="N13" i="16"/>
  <c r="N22" i="16"/>
  <c r="P22" i="16" s="1"/>
  <c r="N26" i="16"/>
  <c r="P26" i="16" s="1"/>
  <c r="N39" i="16"/>
  <c r="P39" i="16" s="1"/>
  <c r="N56" i="16"/>
  <c r="P56" i="16" s="1"/>
  <c r="N61" i="16"/>
  <c r="P61" i="16" s="1"/>
  <c r="N14" i="16"/>
  <c r="P14" i="16" s="1"/>
  <c r="N18" i="16"/>
  <c r="P18" i="16" s="1"/>
  <c r="N31" i="16"/>
  <c r="P31" i="16" s="1"/>
  <c r="N57" i="16"/>
  <c r="P57" i="16" s="1"/>
  <c r="N7" i="16"/>
  <c r="P7" i="16" s="1"/>
  <c r="N33" i="16"/>
  <c r="P33" i="16" s="1"/>
  <c r="N37" i="16"/>
  <c r="P37" i="16" s="1"/>
  <c r="N46" i="16"/>
  <c r="P46" i="16" s="1"/>
  <c r="N50" i="16"/>
  <c r="P50" i="16" s="1"/>
  <c r="N59" i="16"/>
  <c r="P59" i="16" s="1"/>
  <c r="N68" i="16"/>
  <c r="P68" i="16" s="1"/>
  <c r="N72" i="16"/>
  <c r="P72" i="16" s="1"/>
  <c r="N17" i="16"/>
  <c r="P17" i="16" s="1"/>
  <c r="N47" i="16"/>
  <c r="P47" i="16" s="1"/>
  <c r="N60" i="16"/>
  <c r="P60" i="16" s="1"/>
  <c r="N71" i="16"/>
  <c r="P71" i="16" s="1"/>
  <c r="N30" i="16"/>
  <c r="P30" i="16" s="1"/>
  <c r="N29" i="16"/>
  <c r="P29" i="16" s="1"/>
  <c r="N42" i="16"/>
  <c r="P42" i="16" s="1"/>
  <c r="N53" i="16"/>
  <c r="P53" i="16" s="1"/>
  <c r="N6" i="16"/>
  <c r="N25" i="16"/>
  <c r="P25" i="16" s="1"/>
  <c r="N38" i="16"/>
  <c r="P38" i="16" s="1"/>
  <c r="N49" i="16"/>
  <c r="P49" i="16" s="1"/>
  <c r="N67" i="16"/>
  <c r="P67" i="16" s="1"/>
  <c r="N15" i="16"/>
  <c r="P15" i="16" s="1"/>
  <c r="N63" i="16"/>
  <c r="P63" i="16" s="1"/>
  <c r="N21" i="16"/>
  <c r="P21" i="16" s="1"/>
  <c r="N23" i="16"/>
  <c r="P23" i="16" s="1"/>
  <c r="N41" i="16"/>
  <c r="P41" i="16" s="1"/>
  <c r="N58" i="16"/>
  <c r="P58" i="16" s="1"/>
  <c r="N45" i="16"/>
  <c r="P45" i="16" s="1"/>
  <c r="N54" i="16"/>
  <c r="P54" i="16" s="1"/>
  <c r="N64" i="16"/>
  <c r="P64" i="16" s="1"/>
  <c r="N69" i="16"/>
  <c r="P69" i="16" s="1"/>
  <c r="N34" i="16"/>
  <c r="P34" i="16" s="1"/>
  <c r="N10" i="16"/>
  <c r="P10" i="16" s="1"/>
  <c r="E15" i="2"/>
  <c r="K19" i="10"/>
  <c r="I21" i="10"/>
  <c r="K21" i="10" s="1"/>
  <c r="M21" i="10" s="1"/>
  <c r="K7" i="10" l="1"/>
  <c r="P6" i="16"/>
  <c r="N73" i="16"/>
  <c r="N77" i="16"/>
  <c r="P13" i="16"/>
  <c r="P78" i="16" s="1"/>
  <c r="N78" i="16"/>
  <c r="N79" i="16" l="1"/>
  <c r="P77" i="16"/>
  <c r="P79" i="16" s="1"/>
  <c r="P73" i="16"/>
  <c r="P80" i="16" l="1"/>
</calcChain>
</file>

<file path=xl/comments1.xml><?xml version="1.0" encoding="utf-8"?>
<comments xmlns="http://schemas.openxmlformats.org/spreadsheetml/2006/main">
  <authors>
    <author/>
  </authors>
  <commentList>
    <comment ref="G9" authorId="0" shapeId="0">
      <text>
        <r>
          <rPr>
            <sz val="10"/>
            <rFont val="Arial"/>
            <family val="2"/>
          </rPr>
          <t>Suggested Repair:$G$7*E9
Suggested Value:4.600082255354654</t>
        </r>
      </text>
    </comment>
    <comment ref="M17" authorId="0" shapeId="0">
      <text>
        <r>
          <rPr>
            <sz val="10"/>
            <rFont val="Arial"/>
            <family val="2"/>
          </rPr>
          <t>Suggested Repair:$M$7*K17
Suggested Value:13.4</t>
        </r>
      </text>
    </comment>
  </commentList>
</comments>
</file>

<file path=xl/sharedStrings.xml><?xml version="1.0" encoding="utf-8"?>
<sst xmlns="http://schemas.openxmlformats.org/spreadsheetml/2006/main" count="196" uniqueCount="153">
  <si>
    <t>Analysis of I/C Billings</t>
  </si>
  <si>
    <t>2001 Forecast</t>
  </si>
  <si>
    <t>2002 Plan</t>
  </si>
  <si>
    <t>$</t>
  </si>
  <si>
    <t>%</t>
  </si>
  <si>
    <t>HC</t>
  </si>
  <si>
    <t>Total Direct Expense</t>
  </si>
  <si>
    <t xml:space="preserve">  Allocation to other business units</t>
  </si>
  <si>
    <t xml:space="preserve">     EGM</t>
  </si>
  <si>
    <t xml:space="preserve">     EIM</t>
  </si>
  <si>
    <t xml:space="preserve">     EBS</t>
  </si>
  <si>
    <t xml:space="preserve">     EES Wholesale</t>
  </si>
  <si>
    <t xml:space="preserve">     Total</t>
  </si>
  <si>
    <t>Net to ENA</t>
  </si>
  <si>
    <t>eSource</t>
  </si>
  <si>
    <t xml:space="preserve">     Enron Corp.</t>
  </si>
  <si>
    <t xml:space="preserve">     EES Retail</t>
  </si>
  <si>
    <t xml:space="preserve">     ENW</t>
  </si>
  <si>
    <t xml:space="preserve">     Europe</t>
  </si>
  <si>
    <t>Total</t>
  </si>
  <si>
    <t>b)</t>
  </si>
  <si>
    <t>c)</t>
  </si>
  <si>
    <t>a)</t>
  </si>
  <si>
    <t>Research</t>
  </si>
  <si>
    <t xml:space="preserve">     RAC</t>
  </si>
  <si>
    <t xml:space="preserve">     ETS</t>
  </si>
  <si>
    <t xml:space="preserve">     EIC</t>
  </si>
  <si>
    <t xml:space="preserve">     ESS</t>
  </si>
  <si>
    <t xml:space="preserve">     ECM</t>
  </si>
  <si>
    <t xml:space="preserve">     ELO</t>
  </si>
  <si>
    <t>Cost Center</t>
  </si>
  <si>
    <t>BUs and Commercial Teams</t>
  </si>
  <si>
    <t>Old Name</t>
  </si>
  <si>
    <t>Energy Capital - 105653</t>
  </si>
  <si>
    <t>West Orig - 105654</t>
  </si>
  <si>
    <t>Litigation - 105656</t>
  </si>
  <si>
    <t>Fin'l Trdg - 105657</t>
  </si>
  <si>
    <t>EGM - 105658</t>
  </si>
  <si>
    <t>Labor &amp; Emp Law - 105660</t>
  </si>
  <si>
    <t>Power Trdg - 107061</t>
  </si>
  <si>
    <t>EIM - 107062</t>
  </si>
  <si>
    <t>RAC - Investment Underwriting</t>
  </si>
  <si>
    <t>I/C - CORP-Other G&amp;A Costs</t>
  </si>
  <si>
    <t>I/C</t>
  </si>
  <si>
    <t>I/C - EEL-ECT NA G&amp;A ALLOCATIONS</t>
  </si>
  <si>
    <t>I/C - ES-HOU - Corp. Allocations (EI - So. Am)</t>
  </si>
  <si>
    <t>I/C - EIM</t>
  </si>
  <si>
    <t>I/C - EBS</t>
  </si>
  <si>
    <t>Pulp &amp; Paper</t>
  </si>
  <si>
    <t>I/C - EES - Commodity Risk Management</t>
  </si>
  <si>
    <t>I/C - EES - IT - Executive</t>
  </si>
  <si>
    <t>NA-Company 413 Group Non Controllable</t>
  </si>
  <si>
    <t>NA-Treasury</t>
  </si>
  <si>
    <t>Group</t>
  </si>
  <si>
    <t>Bridgeline</t>
  </si>
  <si>
    <t>NA-Upstream Originations Compression</t>
  </si>
  <si>
    <t>I/C - ECM(EGF)</t>
  </si>
  <si>
    <t>NA-Generation Investments</t>
  </si>
  <si>
    <t>NA-Office of the Chair G&amp;A</t>
  </si>
  <si>
    <t>NBD</t>
  </si>
  <si>
    <t>NA-Natural Gas Derivatives</t>
  </si>
  <si>
    <t>Office of the Chairman</t>
  </si>
  <si>
    <t>NA-HPL</t>
  </si>
  <si>
    <t>NA-East Originations G&amp;A</t>
  </si>
  <si>
    <t>NA-Industrial Downstream G&amp;A</t>
  </si>
  <si>
    <t>East Orig</t>
  </si>
  <si>
    <t>NA-Gas Network Services G&amp;A</t>
  </si>
  <si>
    <t>Downstream Industrial</t>
  </si>
  <si>
    <t>NA-Upstream Originations Storage</t>
  </si>
  <si>
    <t>Assets</t>
  </si>
  <si>
    <t>NA-Enron Power Transmission G&amp;A</t>
  </si>
  <si>
    <t>NA-Gas Network Development G&amp;A</t>
  </si>
  <si>
    <t>NA-Transportation &amp; Storage G&amp;A</t>
  </si>
  <si>
    <t>NA-Gas Network Engineering G&amp;A</t>
  </si>
  <si>
    <t>NA-Gas Network Opererations</t>
  </si>
  <si>
    <t>NA-Rocky Mountain G&amp;A</t>
  </si>
  <si>
    <t>NA-Debt Trading Trading G&amp;A</t>
  </si>
  <si>
    <t>NA-Genco G&amp;A</t>
  </si>
  <si>
    <t>Credit Spread</t>
  </si>
  <si>
    <t>NA-Asset Trading G&amp;A</t>
  </si>
  <si>
    <t>Genco</t>
  </si>
  <si>
    <t>NA-Financial Gas G&amp;A</t>
  </si>
  <si>
    <t>NA-Central Gas G&amp;A</t>
  </si>
  <si>
    <t>LT Gas Trading</t>
  </si>
  <si>
    <t>NA-East Gas G&amp;A</t>
  </si>
  <si>
    <t>Short-term Gas Trading - Central</t>
  </si>
  <si>
    <t>NA-West Gas G&amp;A</t>
  </si>
  <si>
    <t xml:space="preserve">Short-term Gas Trading - East </t>
  </si>
  <si>
    <t>NA-CTG G&amp;A</t>
  </si>
  <si>
    <t>Short-term Gas Trading - West</t>
  </si>
  <si>
    <t>NA-Risk Management Houston G&amp;A</t>
  </si>
  <si>
    <t>CTG</t>
  </si>
  <si>
    <t>NA-Risk Management New York G&amp;A</t>
  </si>
  <si>
    <t>Risk Management - Houston</t>
  </si>
  <si>
    <t>NA-Energy Capital Resources</t>
  </si>
  <si>
    <t>Risk Management - New York</t>
  </si>
  <si>
    <t>NA-Upstream Originations Executive</t>
  </si>
  <si>
    <t>Financial Origination</t>
  </si>
  <si>
    <t>NA-Upstream Originations Prod E-Commerce</t>
  </si>
  <si>
    <t>SA: perf &amp; nonperf</t>
  </si>
  <si>
    <t>NA-TAC</t>
  </si>
  <si>
    <t>Upstream Origination</t>
  </si>
  <si>
    <t>NA-Assets Transportation G&amp;A</t>
  </si>
  <si>
    <t>Executive Assets</t>
  </si>
  <si>
    <t>NA-Offshore Services G&amp;A</t>
  </si>
  <si>
    <t>NA-Canada Finance G&amp;A</t>
  </si>
  <si>
    <t>NA-Canada Trading G&amp;A</t>
  </si>
  <si>
    <t>NA-Mexico G&amp;A</t>
  </si>
  <si>
    <t xml:space="preserve">NA-West Power Originations </t>
  </si>
  <si>
    <t>Canada</t>
  </si>
  <si>
    <t>NA-West Origination Development</t>
  </si>
  <si>
    <t>NA-West Power Trading G&amp;A</t>
  </si>
  <si>
    <t>Mexico</t>
  </si>
  <si>
    <t>NA-East Power Northeast Trading</t>
  </si>
  <si>
    <t>NA-Natural Gas Midwest Originations</t>
  </si>
  <si>
    <t>West Originations</t>
  </si>
  <si>
    <t>NA-East Power Generation Development</t>
  </si>
  <si>
    <t>NA-West Gas Denver</t>
  </si>
  <si>
    <t>West Power Trading</t>
  </si>
  <si>
    <t>NA-East Power Peakers</t>
  </si>
  <si>
    <t>NA-East Power Mgmt Book Trading</t>
  </si>
  <si>
    <t>NA-East Power Northeast Origination</t>
  </si>
  <si>
    <t>NA-East Power Southeast Origination</t>
  </si>
  <si>
    <t>NA-East Power Southeast Trading</t>
  </si>
  <si>
    <t>NA-East Power ERCOT Trading</t>
  </si>
  <si>
    <t>NA-Natural Gas East Region Originations</t>
  </si>
  <si>
    <t>Northeast Origination</t>
  </si>
  <si>
    <t>I/C - Enron Global Markets</t>
  </si>
  <si>
    <t>ENRON FREIGHT MARKETS</t>
  </si>
  <si>
    <t>I/C - ENW</t>
  </si>
  <si>
    <t>NA-Principal Investing G&amp;A</t>
  </si>
  <si>
    <t>NA-Restructuring</t>
  </si>
  <si>
    <t>I/C,Coal,Weather, SO2,Currency, Insurance and Equity Trdg</t>
  </si>
  <si>
    <t>NA-North Carolina Coal Plants (Alamac)</t>
  </si>
  <si>
    <t>Corp Development</t>
  </si>
  <si>
    <t>excludes 105659-HPL that will not be here in 2002, includes Murray</t>
  </si>
  <si>
    <t>External BUs =</t>
  </si>
  <si>
    <t xml:space="preserve">External CTs = </t>
  </si>
  <si>
    <t>Note</t>
  </si>
  <si>
    <t>2002 Plan Direct Expense and allocations to business units include Bonus Accrual.</t>
  </si>
  <si>
    <t>YTD Summary of external legal billout to other BUs and commercial teams</t>
  </si>
  <si>
    <t>As of 07-31-01</t>
  </si>
  <si>
    <t>Total Jan- July Actuals</t>
  </si>
  <si>
    <t>Total Aug-Dec Based on %</t>
  </si>
  <si>
    <t>I/C - EEDC (now EPI)</t>
  </si>
  <si>
    <t>I/C - EIM (J. Murray cost center)</t>
  </si>
  <si>
    <t>(estimated)</t>
  </si>
  <si>
    <t>140399/140402</t>
  </si>
  <si>
    <t>IC - EPI/Restructuring</t>
  </si>
  <si>
    <t>Notes:</t>
  </si>
  <si>
    <t>a)  EIM allocation from Murray is for 6,525,540:  5M for external and remainder for internal.</t>
  </si>
  <si>
    <t>b)  EBS allocation is for 8M.  5M for external and 3M for internal.</t>
  </si>
  <si>
    <t>c)  EPI allocations is 900k.  650k for external and 250 for internal.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</si>
</sst>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8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78" fontId="0" fillId="0" borderId="0" xfId="0" applyNumberFormat="1"/>
    <xf numFmtId="9" fontId="1" fillId="0" borderId="0" xfId="3"/>
    <xf numFmtId="10" fontId="1" fillId="0" borderId="0" xfId="3" applyNumberFormat="1"/>
    <xf numFmtId="1" fontId="0" fillId="0" borderId="0" xfId="0" applyNumberFormat="1"/>
    <xf numFmtId="178" fontId="1" fillId="0" borderId="0" xfId="1" applyNumberFormat="1"/>
    <xf numFmtId="0" fontId="0" fillId="0" borderId="0" xfId="0" quotePrefix="1" applyAlignment="1">
      <alignment horizontal="left"/>
    </xf>
    <xf numFmtId="178" fontId="1" fillId="0" borderId="1" xfId="1" applyNumberFormat="1" applyBorder="1"/>
    <xf numFmtId="9" fontId="1" fillId="0" borderId="0" xfId="3" applyBorder="1"/>
    <xf numFmtId="9" fontId="1" fillId="0" borderId="0" xfId="3" applyFont="1"/>
    <xf numFmtId="0" fontId="0" fillId="0" borderId="0" xfId="0" quotePrefix="1" applyBorder="1" applyAlignment="1">
      <alignment horizontal="left"/>
    </xf>
    <xf numFmtId="0" fontId="0" fillId="0" borderId="0" xfId="0" applyBorder="1"/>
    <xf numFmtId="178" fontId="1" fillId="0" borderId="0" xfId="1" applyNumberFormat="1" applyBorder="1"/>
    <xf numFmtId="0" fontId="0" fillId="0" borderId="2" xfId="0" applyBorder="1" applyAlignment="1">
      <alignment horizontal="center"/>
    </xf>
    <xf numFmtId="0" fontId="4" fillId="0" borderId="0" xfId="0" applyFont="1"/>
    <xf numFmtId="178" fontId="4" fillId="0" borderId="0" xfId="1" applyNumberFormat="1" applyFont="1"/>
    <xf numFmtId="177" fontId="1" fillId="0" borderId="0" xfId="1" applyNumberFormat="1"/>
    <xf numFmtId="178" fontId="1" fillId="0" borderId="0" xfId="1" applyNumberFormat="1" applyFont="1" applyBorder="1"/>
    <xf numFmtId="0" fontId="0" fillId="0" borderId="0" xfId="0" applyFill="1" applyBorder="1"/>
    <xf numFmtId="178" fontId="0" fillId="0" borderId="0" xfId="0" applyNumberFormat="1" applyFill="1"/>
    <xf numFmtId="178" fontId="1" fillId="0" borderId="0" xfId="3" applyNumberFormat="1"/>
    <xf numFmtId="0" fontId="6" fillId="0" borderId="0" xfId="0" applyFont="1"/>
    <xf numFmtId="177" fontId="0" fillId="0" borderId="0" xfId="0" applyNumberFormat="1" applyFill="1" applyBorder="1"/>
    <xf numFmtId="0" fontId="7" fillId="2" borderId="0" xfId="0" applyNumberFormat="1" applyFont="1" applyFill="1" applyAlignment="1">
      <alignment horizont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/>
    </xf>
    <xf numFmtId="177" fontId="7" fillId="2" borderId="0" xfId="1" applyFont="1" applyFill="1"/>
    <xf numFmtId="177" fontId="7" fillId="2" borderId="8" xfId="1" applyFont="1" applyFill="1" applyBorder="1"/>
    <xf numFmtId="177" fontId="7" fillId="2" borderId="0" xfId="0" applyNumberFormat="1" applyFont="1" applyFill="1" applyBorder="1"/>
    <xf numFmtId="0" fontId="7" fillId="0" borderId="0" xfId="0" applyFont="1"/>
    <xf numFmtId="0" fontId="7" fillId="0" borderId="0" xfId="0" applyNumberFormat="1" applyFont="1" applyAlignment="1">
      <alignment horizontal="center"/>
    </xf>
    <xf numFmtId="177" fontId="7" fillId="0" borderId="0" xfId="1" applyFont="1"/>
    <xf numFmtId="177" fontId="7" fillId="0" borderId="8" xfId="1" applyFont="1" applyBorder="1"/>
    <xf numFmtId="177" fontId="7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Font="1" applyFill="1"/>
    <xf numFmtId="0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/>
    <xf numFmtId="177" fontId="7" fillId="2" borderId="10" xfId="1" applyFont="1" applyFill="1" applyBorder="1"/>
    <xf numFmtId="0" fontId="5" fillId="0" borderId="0" xfId="0" applyFont="1"/>
    <xf numFmtId="177" fontId="0" fillId="0" borderId="0" xfId="0" applyNumberFormat="1"/>
    <xf numFmtId="0" fontId="9" fillId="0" borderId="0" xfId="0" applyFont="1"/>
    <xf numFmtId="176" fontId="7" fillId="0" borderId="0" xfId="2" applyFont="1" applyAlignment="1">
      <alignment horizontal="right"/>
    </xf>
    <xf numFmtId="0" fontId="7" fillId="0" borderId="0" xfId="0" applyNumberFormat="1" applyFont="1" applyAlignment="1">
      <alignment horizontal="left"/>
    </xf>
    <xf numFmtId="177" fontId="4" fillId="0" borderId="0" xfId="1" applyFont="1"/>
    <xf numFmtId="177" fontId="1" fillId="0" borderId="0" xfId="1" applyNumberFormat="1" applyFont="1"/>
    <xf numFmtId="0" fontId="0" fillId="0" borderId="0" xfId="0" quotePrefix="1" applyAlignment="1">
      <alignment horizontal="left" indent="1"/>
    </xf>
    <xf numFmtId="177" fontId="3" fillId="0" borderId="0" xfId="1" applyFont="1"/>
    <xf numFmtId="0" fontId="4" fillId="4" borderId="12" xfId="0" applyNumberFormat="1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13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horizontal="center" wrapText="1"/>
    </xf>
    <xf numFmtId="177" fontId="10" fillId="2" borderId="9" xfId="0" applyNumberFormat="1" applyFont="1" applyFill="1" applyBorder="1"/>
    <xf numFmtId="177" fontId="10" fillId="0" borderId="9" xfId="0" applyNumberFormat="1" applyFont="1" applyFill="1" applyBorder="1"/>
    <xf numFmtId="177" fontId="10" fillId="2" borderId="0" xfId="1" applyFont="1" applyFill="1"/>
    <xf numFmtId="177" fontId="10" fillId="2" borderId="8" xfId="1" applyFont="1" applyFill="1" applyBorder="1"/>
    <xf numFmtId="177" fontId="10" fillId="2" borderId="0" xfId="0" applyNumberFormat="1" applyFont="1" applyFill="1"/>
    <xf numFmtId="0" fontId="0" fillId="0" borderId="14" xfId="0" applyFill="1" applyBorder="1" applyAlignment="1">
      <alignment horizontal="right"/>
    </xf>
    <xf numFmtId="0" fontId="0" fillId="2" borderId="3" xfId="0" applyFill="1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78" fontId="1" fillId="8" borderId="0" xfId="1" applyNumberFormat="1" applyFill="1"/>
    <xf numFmtId="0" fontId="0" fillId="8" borderId="0" xfId="0" applyFill="1"/>
    <xf numFmtId="9" fontId="1" fillId="8" borderId="0" xfId="3" applyFill="1"/>
    <xf numFmtId="1" fontId="0" fillId="8" borderId="0" xfId="0" applyNumberFormat="1" applyFill="1"/>
    <xf numFmtId="177" fontId="0" fillId="8" borderId="3" xfId="0" applyNumberFormat="1" applyFill="1" applyBorder="1"/>
    <xf numFmtId="0" fontId="0" fillId="8" borderId="3" xfId="0" applyFill="1" applyBorder="1"/>
    <xf numFmtId="177" fontId="0" fillId="8" borderId="4" xfId="0" applyNumberFormat="1" applyFill="1" applyBorder="1"/>
    <xf numFmtId="177" fontId="0" fillId="8" borderId="6" xfId="0" applyNumberFormat="1" applyFill="1" applyBorder="1"/>
    <xf numFmtId="0" fontId="0" fillId="8" borderId="6" xfId="0" applyFill="1" applyBorder="1"/>
    <xf numFmtId="177" fontId="0" fillId="8" borderId="7" xfId="0" applyNumberFormat="1" applyFill="1" applyBorder="1"/>
    <xf numFmtId="177" fontId="0" fillId="8" borderId="1" xfId="0" applyNumberFormat="1" applyFill="1" applyBorder="1"/>
    <xf numFmtId="0" fontId="0" fillId="8" borderId="0" xfId="0" applyFill="1" applyBorder="1"/>
    <xf numFmtId="177" fontId="4" fillId="8" borderId="11" xfId="0" applyNumberFormat="1" applyFont="1" applyFill="1" applyBorder="1"/>
    <xf numFmtId="177" fontId="4" fillId="8" borderId="0" xfId="0" applyNumberFormat="1" applyFon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2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</cellXfs>
  <cellStyles count="4">
    <cellStyle name="百分比" xfId="3" builtinId="5"/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552450</xdr:colOff>
      <xdr:row>58</xdr:row>
      <xdr:rowOff>95250</xdr:rowOff>
    </xdr:to>
    <xdr:sp macro="" textlink="">
      <xdr:nvSpPr>
        <xdr:cNvPr id="9219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ienne\Enron\EnronSpreadsheets\SupportDetail-Presentation-Group-Rev-9.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_Ops\Finrpt\2002\2002%20Plan\Legal\2001%20legal%20billout-rev-9.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ada"/>
      <sheetName val="CABC"/>
      <sheetName val="CABC Explanations"/>
      <sheetName val="CABCAlloc"/>
      <sheetName val="eSource"/>
      <sheetName val="eSourceAlloc"/>
      <sheetName val="Fin Ops"/>
      <sheetName val="Fin Ops excl Wes"/>
      <sheetName val="Fin Ops Alloc yr on yr"/>
      <sheetName val="Fin_Ops Allocations"/>
      <sheetName val="Fin_Ops 2002 Plan Detail"/>
      <sheetName val="Fin_Ops 2001 Forecast Detail"/>
      <sheetName val="Fin-Ops Variance Analysis"/>
      <sheetName val="Elaine Allocations"/>
      <sheetName val="Empee Exp reduction"/>
      <sheetName val="HR"/>
      <sheetName val="HRAlloc"/>
      <sheetName val="Legal Revised "/>
      <sheetName val="LegalAlloc-old"/>
      <sheetName val="Legal - old"/>
      <sheetName val="LegalAlloc revised"/>
      <sheetName val="PR"/>
      <sheetName val="PRAlloc"/>
      <sheetName val="Research"/>
      <sheetName val="ResearchAlloc"/>
      <sheetName val="Tax"/>
      <sheetName val="TaxAlloc"/>
      <sheetName val="TechSvcs-Cons"/>
      <sheetName val="TranSup"/>
      <sheetName val="TranSup Orig 2001 Plan"/>
      <sheetName val="TranSuppAlloc"/>
      <sheetName val="Treasury"/>
      <sheetName val="TreasAlloc"/>
      <sheetName val="EnOps"/>
      <sheetName val="IT"/>
    </sheetNames>
    <sheetDataSet>
      <sheetData sheetId="0" refreshError="1"/>
      <sheetData sheetId="1">
        <row r="56">
          <cell r="K56">
            <v>8067693.4190476229</v>
          </cell>
        </row>
      </sheetData>
      <sheetData sheetId="2" refreshError="1"/>
      <sheetData sheetId="3" refreshError="1"/>
      <sheetData sheetId="4">
        <row r="56">
          <cell r="K56">
            <v>1094015.6457142858</v>
          </cell>
          <cell r="M56">
            <v>1727215.9539999999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56">
          <cell r="P56">
            <v>53359418.428571433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52">
          <cell r="K52">
            <v>2832923.4557142858</v>
          </cell>
        </row>
      </sheetData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TD Summary ($)"/>
      <sheetName val="Allocations"/>
      <sheetName val="2002 Ext billout"/>
      <sheetName val="YTD Summary (%) - 105659"/>
      <sheetName val="Teams"/>
      <sheetName val="Teams (2)"/>
      <sheetName val="teams (plan $)"/>
      <sheetName val="teams (plan $-2)"/>
      <sheetName val="2001 Forecast-external legal"/>
      <sheetName val="2002 Plan-external legal"/>
      <sheetName val="2001 Plan-external legal"/>
      <sheetName val="2001 Forecast-ext legal-revised"/>
      <sheetName val="2002 Plan-extl legal revised"/>
      <sheetName val="Ext to ENA Comm Team"/>
      <sheetName val="YTD Summary ($) - 105659"/>
      <sheetName val="2001 Int Legal billout"/>
      <sheetName val="2002 Plan int legal billout"/>
      <sheetName val="YTD billout"/>
      <sheetName val="Jan ext legal"/>
      <sheetName val="Feb ext legal"/>
      <sheetName val="Mar ext legal"/>
      <sheetName val="Apr ext legal"/>
      <sheetName val="Jun ext legal"/>
      <sheetName val="May ext legal"/>
      <sheetName val="Jul ext leg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7">
          <cell r="C7">
            <v>1.3807922398961196E-2</v>
          </cell>
        </row>
      </sheetData>
      <sheetData sheetId="16" refreshError="1"/>
      <sheetData sheetId="17" refreshError="1"/>
      <sheetData sheetId="18">
        <row r="9">
          <cell r="M9">
            <v>3654.11</v>
          </cell>
        </row>
        <row r="17">
          <cell r="E17">
            <v>10051.879999999999</v>
          </cell>
        </row>
        <row r="19">
          <cell r="E19">
            <v>6382.12</v>
          </cell>
        </row>
        <row r="20">
          <cell r="G20">
            <v>20093.13</v>
          </cell>
          <cell r="K20">
            <v>12087.09</v>
          </cell>
        </row>
        <row r="43">
          <cell r="E43">
            <v>-2050.8000000000002</v>
          </cell>
          <cell r="G43">
            <v>120</v>
          </cell>
        </row>
        <row r="44">
          <cell r="G44">
            <v>95476.21</v>
          </cell>
        </row>
        <row r="51">
          <cell r="F51">
            <v>4407.26</v>
          </cell>
        </row>
        <row r="52">
          <cell r="F52">
            <v>-91481.03</v>
          </cell>
        </row>
        <row r="54">
          <cell r="G54">
            <v>40550.04</v>
          </cell>
          <cell r="L54">
            <v>4248.4399999999996</v>
          </cell>
        </row>
        <row r="66">
          <cell r="E66">
            <v>17123.79</v>
          </cell>
          <cell r="G66">
            <v>3317.09</v>
          </cell>
          <cell r="I66">
            <v>-2142.66</v>
          </cell>
        </row>
        <row r="69">
          <cell r="E69">
            <v>5895.16</v>
          </cell>
        </row>
        <row r="70">
          <cell r="E70">
            <v>831.92</v>
          </cell>
        </row>
        <row r="71">
          <cell r="E71">
            <v>2993</v>
          </cell>
          <cell r="G71">
            <v>169972.5</v>
          </cell>
        </row>
      </sheetData>
      <sheetData sheetId="19">
        <row r="7">
          <cell r="G7">
            <v>96652.66</v>
          </cell>
          <cell r="I7">
            <v>64130.38</v>
          </cell>
        </row>
        <row r="9">
          <cell r="F9">
            <v>17528.400000000001</v>
          </cell>
          <cell r="M9">
            <v>4138.71</v>
          </cell>
        </row>
        <row r="13">
          <cell r="K13">
            <v>11214.54</v>
          </cell>
        </row>
        <row r="14">
          <cell r="E14">
            <v>53730.06</v>
          </cell>
          <cell r="H14">
            <v>5009.38</v>
          </cell>
        </row>
        <row r="17">
          <cell r="E17">
            <v>11088.58</v>
          </cell>
          <cell r="K17">
            <v>967.5</v>
          </cell>
        </row>
        <row r="18">
          <cell r="E18">
            <v>4326.12</v>
          </cell>
        </row>
        <row r="19">
          <cell r="E19">
            <v>211359.68</v>
          </cell>
        </row>
        <row r="20">
          <cell r="G20">
            <v>1199.6099999999999</v>
          </cell>
          <cell r="K20">
            <v>149.97999999999999</v>
          </cell>
        </row>
        <row r="21">
          <cell r="G21">
            <v>3361.48</v>
          </cell>
        </row>
        <row r="22">
          <cell r="G22">
            <v>10353.23</v>
          </cell>
        </row>
        <row r="43">
          <cell r="E43">
            <v>90314.57</v>
          </cell>
        </row>
        <row r="44">
          <cell r="G44">
            <v>52756.92</v>
          </cell>
          <cell r="H44">
            <v>873.08</v>
          </cell>
        </row>
        <row r="51">
          <cell r="F51">
            <v>10097.17</v>
          </cell>
          <cell r="G51">
            <v>671</v>
          </cell>
        </row>
        <row r="52">
          <cell r="F52">
            <v>26342.15</v>
          </cell>
        </row>
        <row r="54">
          <cell r="G54">
            <v>218680.75</v>
          </cell>
          <cell r="H54">
            <v>42686.85</v>
          </cell>
        </row>
        <row r="55">
          <cell r="G55">
            <v>2325</v>
          </cell>
          <cell r="H55">
            <v>1991.64</v>
          </cell>
        </row>
        <row r="60">
          <cell r="G60">
            <v>13150.35</v>
          </cell>
        </row>
        <row r="61">
          <cell r="E61">
            <v>1948.94</v>
          </cell>
          <cell r="F61">
            <v>149618.09</v>
          </cell>
          <cell r="G61">
            <v>4508.84</v>
          </cell>
          <cell r="I61">
            <v>1699.52</v>
          </cell>
        </row>
        <row r="64">
          <cell r="H64">
            <v>846.19</v>
          </cell>
        </row>
        <row r="66">
          <cell r="E66">
            <v>23857.77</v>
          </cell>
          <cell r="G66">
            <v>150</v>
          </cell>
          <cell r="H66">
            <v>19336.400000000001</v>
          </cell>
        </row>
        <row r="69">
          <cell r="E69">
            <v>13543.75</v>
          </cell>
          <cell r="H69">
            <v>10556.15</v>
          </cell>
        </row>
        <row r="70">
          <cell r="E70">
            <v>1408.38</v>
          </cell>
        </row>
        <row r="71">
          <cell r="E71">
            <v>6465.35</v>
          </cell>
          <cell r="G71">
            <v>28612.79</v>
          </cell>
        </row>
      </sheetData>
      <sheetData sheetId="20">
        <row r="7">
          <cell r="I7">
            <v>32500.53</v>
          </cell>
        </row>
        <row r="11">
          <cell r="L11">
            <v>16627.849999999999</v>
          </cell>
        </row>
        <row r="14">
          <cell r="E14">
            <v>21155.8</v>
          </cell>
        </row>
        <row r="17">
          <cell r="E17">
            <v>46042.62</v>
          </cell>
          <cell r="K17">
            <v>12013.1</v>
          </cell>
        </row>
        <row r="19">
          <cell r="E19">
            <v>61996.29</v>
          </cell>
        </row>
        <row r="20">
          <cell r="G20">
            <v>85146.36</v>
          </cell>
        </row>
        <row r="21">
          <cell r="G21">
            <v>10965.59</v>
          </cell>
          <cell r="H21">
            <v>6303.86</v>
          </cell>
        </row>
        <row r="22">
          <cell r="G22">
            <v>298587.59000000003</v>
          </cell>
          <cell r="H22">
            <v>873.08</v>
          </cell>
        </row>
        <row r="43">
          <cell r="E43">
            <v>172641.53</v>
          </cell>
        </row>
        <row r="44">
          <cell r="G44">
            <v>-148233.13</v>
          </cell>
          <cell r="H44">
            <v>-873.08</v>
          </cell>
        </row>
        <row r="51">
          <cell r="F51">
            <v>17071.849999999999</v>
          </cell>
          <cell r="G51">
            <v>1589.2</v>
          </cell>
        </row>
        <row r="52">
          <cell r="F52">
            <v>27288.26</v>
          </cell>
        </row>
        <row r="53">
          <cell r="G53">
            <v>10671.37</v>
          </cell>
        </row>
        <row r="54">
          <cell r="G54">
            <v>482430.7</v>
          </cell>
          <cell r="H54">
            <v>5968.86</v>
          </cell>
          <cell r="L54">
            <v>249645.29</v>
          </cell>
        </row>
        <row r="55">
          <cell r="H55">
            <v>3969.18</v>
          </cell>
          <cell r="L55">
            <v>41307.050000000003</v>
          </cell>
        </row>
        <row r="56">
          <cell r="E56">
            <v>2079.1</v>
          </cell>
        </row>
        <row r="57">
          <cell r="E57">
            <v>-130.16</v>
          </cell>
          <cell r="F57">
            <v>52137.87</v>
          </cell>
        </row>
        <row r="60">
          <cell r="G60">
            <v>34103.279999999999</v>
          </cell>
        </row>
        <row r="61">
          <cell r="E61">
            <v>-1948.94</v>
          </cell>
          <cell r="F61">
            <v>-149618.09</v>
          </cell>
          <cell r="G61">
            <v>-4508.84</v>
          </cell>
        </row>
        <row r="64">
          <cell r="H64">
            <v>954.21</v>
          </cell>
        </row>
        <row r="66">
          <cell r="E66">
            <v>12033.81</v>
          </cell>
          <cell r="G66">
            <v>44351.99</v>
          </cell>
          <cell r="H66">
            <v>46506.12</v>
          </cell>
          <cell r="I66">
            <v>239865.85</v>
          </cell>
        </row>
        <row r="69">
          <cell r="E69">
            <v>1156.06</v>
          </cell>
          <cell r="H69">
            <v>6937.77</v>
          </cell>
        </row>
        <row r="70">
          <cell r="E70">
            <v>183982.21</v>
          </cell>
          <cell r="F70">
            <v>17697.36</v>
          </cell>
        </row>
        <row r="71">
          <cell r="E71">
            <v>49833.85</v>
          </cell>
          <cell r="G71">
            <v>33293.82</v>
          </cell>
        </row>
        <row r="73">
          <cell r="E73">
            <v>2990.73</v>
          </cell>
        </row>
      </sheetData>
      <sheetData sheetId="21">
        <row r="7">
          <cell r="G7">
            <v>40011.79</v>
          </cell>
          <cell r="I7">
            <v>48035.21</v>
          </cell>
        </row>
        <row r="8">
          <cell r="I8">
            <v>3413.77</v>
          </cell>
        </row>
        <row r="11">
          <cell r="L11">
            <v>4522.17</v>
          </cell>
        </row>
        <row r="14">
          <cell r="E14">
            <v>1140</v>
          </cell>
        </row>
        <row r="17">
          <cell r="E17">
            <v>16787.400000000001</v>
          </cell>
        </row>
        <row r="19">
          <cell r="E19">
            <v>27809.62</v>
          </cell>
        </row>
        <row r="20">
          <cell r="I20">
            <v>34787.31</v>
          </cell>
        </row>
        <row r="21">
          <cell r="G21">
            <v>7160.43</v>
          </cell>
          <cell r="H21">
            <v>646.71</v>
          </cell>
        </row>
        <row r="22">
          <cell r="G22">
            <v>20934.95</v>
          </cell>
        </row>
        <row r="43">
          <cell r="E43">
            <v>35259.089999999997</v>
          </cell>
        </row>
        <row r="51">
          <cell r="F51">
            <v>37428.65</v>
          </cell>
          <cell r="G51">
            <v>10146.040000000001</v>
          </cell>
        </row>
        <row r="52">
          <cell r="F52">
            <v>281806.46999999997</v>
          </cell>
        </row>
        <row r="53">
          <cell r="G53">
            <v>1450.83</v>
          </cell>
        </row>
        <row r="54">
          <cell r="G54">
            <v>616960.9</v>
          </cell>
          <cell r="H54">
            <v>1648</v>
          </cell>
          <cell r="L54">
            <v>542062.91</v>
          </cell>
        </row>
        <row r="55">
          <cell r="H55">
            <v>648</v>
          </cell>
          <cell r="L55">
            <v>-4758.79</v>
          </cell>
        </row>
        <row r="57">
          <cell r="F57">
            <v>21182.83</v>
          </cell>
        </row>
        <row r="61">
          <cell r="E61">
            <v>55217.599999999999</v>
          </cell>
        </row>
        <row r="62">
          <cell r="F62">
            <v>213451.93</v>
          </cell>
        </row>
        <row r="63">
          <cell r="L63">
            <v>31742.32</v>
          </cell>
        </row>
        <row r="66">
          <cell r="E66">
            <v>659.61</v>
          </cell>
          <cell r="G66">
            <v>266021.62</v>
          </cell>
          <cell r="H66">
            <v>4975</v>
          </cell>
          <cell r="I66">
            <v>14733.59</v>
          </cell>
        </row>
        <row r="67">
          <cell r="E67">
            <v>108674.32</v>
          </cell>
        </row>
        <row r="69">
          <cell r="E69">
            <v>88.73</v>
          </cell>
          <cell r="H69">
            <v>777.51</v>
          </cell>
        </row>
        <row r="70">
          <cell r="E70">
            <v>33917.99</v>
          </cell>
          <cell r="F70">
            <v>4062.6</v>
          </cell>
        </row>
        <row r="71">
          <cell r="E71">
            <v>25442.29</v>
          </cell>
          <cell r="G71">
            <v>225155.75</v>
          </cell>
        </row>
        <row r="72">
          <cell r="E72">
            <v>335.25</v>
          </cell>
        </row>
      </sheetData>
      <sheetData sheetId="22">
        <row r="5">
          <cell r="E5">
            <v>7972.89</v>
          </cell>
        </row>
        <row r="7">
          <cell r="G7">
            <v>7079.27</v>
          </cell>
          <cell r="I7">
            <v>3323.18</v>
          </cell>
        </row>
        <row r="11">
          <cell r="L11">
            <v>2708.28</v>
          </cell>
        </row>
        <row r="14">
          <cell r="E14">
            <v>2238.3000000000002</v>
          </cell>
          <cell r="H14">
            <v>2034.18</v>
          </cell>
        </row>
        <row r="17">
          <cell r="E17">
            <v>3618.93</v>
          </cell>
        </row>
        <row r="19">
          <cell r="E19">
            <v>21739.34</v>
          </cell>
        </row>
        <row r="20">
          <cell r="G20">
            <v>215.5</v>
          </cell>
          <cell r="K20">
            <v>817.42</v>
          </cell>
        </row>
        <row r="21">
          <cell r="H21">
            <v>7214.68</v>
          </cell>
        </row>
        <row r="22">
          <cell r="G22">
            <v>52143.53</v>
          </cell>
        </row>
        <row r="43">
          <cell r="E43">
            <v>9930.57</v>
          </cell>
        </row>
        <row r="46">
          <cell r="I46">
            <v>3015</v>
          </cell>
        </row>
        <row r="51">
          <cell r="F51">
            <v>31027.24</v>
          </cell>
          <cell r="H51">
            <v>2034.18</v>
          </cell>
        </row>
        <row r="52">
          <cell r="F52">
            <v>611624.81000000006</v>
          </cell>
        </row>
        <row r="54">
          <cell r="G54">
            <v>330798.14</v>
          </cell>
          <cell r="H54">
            <v>2034.18</v>
          </cell>
          <cell r="L54">
            <v>143236.31</v>
          </cell>
        </row>
        <row r="55">
          <cell r="H55">
            <v>2034.18</v>
          </cell>
          <cell r="L55">
            <v>49891.57</v>
          </cell>
        </row>
        <row r="57">
          <cell r="F57">
            <v>16894.28</v>
          </cell>
        </row>
        <row r="61">
          <cell r="E61">
            <v>1909.03</v>
          </cell>
        </row>
        <row r="62">
          <cell r="F62">
            <v>182653.29</v>
          </cell>
        </row>
        <row r="64">
          <cell r="H64">
            <v>2034.18</v>
          </cell>
        </row>
        <row r="66">
          <cell r="E66">
            <v>11817.53</v>
          </cell>
          <cell r="G66">
            <v>197874.22</v>
          </cell>
          <cell r="H66">
            <v>10170.9</v>
          </cell>
          <cell r="I66">
            <v>342446.85</v>
          </cell>
        </row>
        <row r="69">
          <cell r="H69">
            <v>40108</v>
          </cell>
        </row>
        <row r="70">
          <cell r="E70">
            <v>3056.65</v>
          </cell>
        </row>
        <row r="71">
          <cell r="E71">
            <v>27142.15</v>
          </cell>
          <cell r="G71">
            <v>1014534.78</v>
          </cell>
        </row>
        <row r="73">
          <cell r="F73">
            <v>11929.71</v>
          </cell>
        </row>
      </sheetData>
      <sheetData sheetId="23">
        <row r="7">
          <cell r="I7">
            <v>-515.91</v>
          </cell>
        </row>
        <row r="8">
          <cell r="I8">
            <v>428.04</v>
          </cell>
        </row>
        <row r="11">
          <cell r="L11">
            <v>650</v>
          </cell>
        </row>
        <row r="14">
          <cell r="E14">
            <v>16880.349999999999</v>
          </cell>
        </row>
        <row r="17">
          <cell r="E17">
            <v>11653.84</v>
          </cell>
        </row>
        <row r="19">
          <cell r="E19">
            <v>3447.15</v>
          </cell>
        </row>
        <row r="20">
          <cell r="E20">
            <v>148.63</v>
          </cell>
          <cell r="I20">
            <v>-34787.31</v>
          </cell>
        </row>
        <row r="22">
          <cell r="G22">
            <v>55564.480000000003</v>
          </cell>
        </row>
        <row r="43">
          <cell r="E43">
            <v>22627.7</v>
          </cell>
        </row>
        <row r="45">
          <cell r="E45">
            <v>1029.82</v>
          </cell>
        </row>
        <row r="46">
          <cell r="I46">
            <v>37399.620000000003</v>
          </cell>
        </row>
        <row r="51">
          <cell r="F51">
            <v>13438.34</v>
          </cell>
        </row>
        <row r="52">
          <cell r="F52">
            <v>537903.03</v>
          </cell>
        </row>
        <row r="53">
          <cell r="G53">
            <v>7579.77</v>
          </cell>
        </row>
        <row r="54">
          <cell r="G54">
            <v>263053.42</v>
          </cell>
        </row>
        <row r="57">
          <cell r="E57">
            <v>460.1</v>
          </cell>
          <cell r="F57">
            <v>-12246.53</v>
          </cell>
        </row>
        <row r="60">
          <cell r="G60">
            <v>5871.73</v>
          </cell>
        </row>
        <row r="61">
          <cell r="E61">
            <v>1211.51</v>
          </cell>
        </row>
        <row r="62">
          <cell r="F62">
            <v>126170.36</v>
          </cell>
        </row>
        <row r="66">
          <cell r="E66">
            <v>9963.84</v>
          </cell>
          <cell r="G66">
            <v>3315.37</v>
          </cell>
          <cell r="H66">
            <v>34253.11</v>
          </cell>
          <cell r="I66">
            <v>46452.82</v>
          </cell>
          <cell r="K66">
            <v>462.9</v>
          </cell>
        </row>
        <row r="69">
          <cell r="E69">
            <v>33228.26</v>
          </cell>
        </row>
        <row r="70">
          <cell r="E70">
            <v>596.97</v>
          </cell>
        </row>
        <row r="71">
          <cell r="E71">
            <v>14777.71</v>
          </cell>
          <cell r="G71">
            <v>198060.57</v>
          </cell>
        </row>
        <row r="73">
          <cell r="F73">
            <v>117895.92</v>
          </cell>
        </row>
      </sheetData>
      <sheetData sheetId="24">
        <row r="5">
          <cell r="E5">
            <v>599540.4</v>
          </cell>
        </row>
        <row r="7">
          <cell r="G7">
            <v>97224.13</v>
          </cell>
          <cell r="H7">
            <v>10621.78</v>
          </cell>
          <cell r="I7">
            <v>30200.690000000002</v>
          </cell>
          <cell r="K7">
            <v>7660.52</v>
          </cell>
        </row>
        <row r="11">
          <cell r="L11">
            <v>4354.47</v>
          </cell>
        </row>
        <row r="14">
          <cell r="E14">
            <v>154.6</v>
          </cell>
        </row>
        <row r="17">
          <cell r="E17">
            <v>3303.25</v>
          </cell>
        </row>
        <row r="18">
          <cell r="E18">
            <v>16475.82</v>
          </cell>
        </row>
        <row r="19">
          <cell r="E19">
            <v>730663.65999999992</v>
          </cell>
        </row>
        <row r="20">
          <cell r="G20">
            <v>1772.13</v>
          </cell>
          <cell r="K20">
            <v>2685.6</v>
          </cell>
        </row>
        <row r="21">
          <cell r="G21">
            <v>14981.01</v>
          </cell>
          <cell r="H21">
            <v>718.4</v>
          </cell>
        </row>
        <row r="22">
          <cell r="G22">
            <v>56259.950000000004</v>
          </cell>
        </row>
        <row r="43">
          <cell r="E43">
            <v>51307.490000000005</v>
          </cell>
        </row>
        <row r="46">
          <cell r="I46">
            <v>6708.58</v>
          </cell>
        </row>
        <row r="51">
          <cell r="F51">
            <v>24936.76</v>
          </cell>
        </row>
        <row r="52">
          <cell r="F52">
            <v>136846.82</v>
          </cell>
        </row>
        <row r="53">
          <cell r="G53">
            <v>135982.74</v>
          </cell>
        </row>
        <row r="54">
          <cell r="G54">
            <v>559901.56000000006</v>
          </cell>
          <cell r="H54">
            <v>359.2</v>
          </cell>
          <cell r="L54">
            <v>33373.760000000002</v>
          </cell>
        </row>
        <row r="55">
          <cell r="H55">
            <v>1109.2</v>
          </cell>
          <cell r="L55">
            <v>9221.34</v>
          </cell>
        </row>
        <row r="56">
          <cell r="E56">
            <v>5873.51</v>
          </cell>
        </row>
        <row r="57">
          <cell r="F57">
            <v>-29889.61</v>
          </cell>
        </row>
        <row r="61">
          <cell r="E61">
            <v>5036.25</v>
          </cell>
        </row>
        <row r="62">
          <cell r="F62">
            <v>232454.22</v>
          </cell>
        </row>
        <row r="66">
          <cell r="E66">
            <v>15747.06</v>
          </cell>
          <cell r="G66">
            <v>19874.25</v>
          </cell>
          <cell r="H66">
            <v>2155.1999999999998</v>
          </cell>
          <cell r="I66">
            <v>72585.05</v>
          </cell>
        </row>
        <row r="69">
          <cell r="E69">
            <v>85142.65</v>
          </cell>
          <cell r="H69">
            <v>4774.2700000000004</v>
          </cell>
        </row>
        <row r="70">
          <cell r="E70">
            <v>-88265.66</v>
          </cell>
        </row>
        <row r="71">
          <cell r="E71">
            <v>57041.22</v>
          </cell>
          <cell r="G71">
            <v>329379.89</v>
          </cell>
        </row>
        <row r="73">
          <cell r="F73">
            <v>9687.44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B1" workbookViewId="0">
      <selection activeCell="C15" sqref="C15"/>
    </sheetView>
  </sheetViews>
  <sheetFormatPr defaultRowHeight="12.75" x14ac:dyDescent="0.2"/>
  <cols>
    <col min="1" max="1" width="30.42578125" bestFit="1" customWidth="1" collapsed="1"/>
    <col min="2" max="2" width="2.140625" customWidth="1" collapsed="1"/>
    <col min="3" max="3" width="10.28515625" bestFit="1" customWidth="1" collapsed="1"/>
    <col min="4" max="4" width="2.140625" customWidth="1" collapsed="1"/>
    <col min="5" max="5" width="7.7109375" bestFit="1" customWidth="1" collapsed="1"/>
    <col min="6" max="6" width="2.140625" customWidth="1" collapsed="1"/>
    <col min="7" max="7" width="7.140625" customWidth="1" collapsed="1"/>
    <col min="8" max="8" width="2.140625" customWidth="1" collapsed="1"/>
    <col min="9" max="9" width="11.28515625" bestFit="1" customWidth="1" collapsed="1"/>
    <col min="10" max="10" width="2.140625" customWidth="1" collapsed="1"/>
    <col min="12" max="12" width="1.85546875" customWidth="1" collapsed="1"/>
    <col min="13" max="13" width="7.7109375" customWidth="1" collapsed="1"/>
    <col min="14" max="14" width="2.140625" customWidth="1" collapsed="1"/>
  </cols>
  <sheetData>
    <row r="1" spans="1:13" ht="15.75" x14ac:dyDescent="0.25">
      <c r="A1" s="98" t="s">
        <v>14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  <c r="M1" s="99"/>
    </row>
    <row r="2" spans="1:13" x14ac:dyDescent="0.2">
      <c r="A2" s="99" t="s">
        <v>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3" ht="18.75" customHeight="1" x14ac:dyDescent="0.2"/>
    <row r="4" spans="1:13" x14ac:dyDescent="0.2">
      <c r="C4" s="100" t="s">
        <v>1</v>
      </c>
      <c r="D4" s="100"/>
      <c r="E4" s="100"/>
      <c r="F4" s="101"/>
      <c r="G4" s="101"/>
      <c r="I4" s="100" t="s">
        <v>2</v>
      </c>
      <c r="J4" s="100"/>
      <c r="K4" s="100"/>
      <c r="L4" s="100"/>
      <c r="M4" s="100"/>
    </row>
    <row r="5" spans="1:13" x14ac:dyDescent="0.2">
      <c r="C5" s="2" t="s">
        <v>3</v>
      </c>
      <c r="D5" s="1"/>
      <c r="E5" s="2" t="s">
        <v>4</v>
      </c>
      <c r="G5" s="2" t="s">
        <v>5</v>
      </c>
      <c r="I5" s="2" t="s">
        <v>3</v>
      </c>
      <c r="J5" s="1"/>
      <c r="K5" s="2" t="s">
        <v>4</v>
      </c>
      <c r="L5" s="3"/>
      <c r="M5" s="2" t="s">
        <v>5</v>
      </c>
    </row>
    <row r="7" spans="1:13" x14ac:dyDescent="0.2">
      <c r="A7" t="s">
        <v>6</v>
      </c>
      <c r="C7" s="4">
        <f>+[1]eSource!K56</f>
        <v>1094015.6457142858</v>
      </c>
      <c r="E7" s="5">
        <v>1</v>
      </c>
      <c r="G7">
        <v>11</v>
      </c>
      <c r="I7" s="4">
        <f>+[1]eSource!M56</f>
        <v>1727215.9539999999</v>
      </c>
      <c r="K7" s="5">
        <v>1</v>
      </c>
      <c r="L7" s="5"/>
      <c r="M7">
        <v>12</v>
      </c>
    </row>
    <row r="8" spans="1:13" x14ac:dyDescent="0.2">
      <c r="A8" t="s">
        <v>7</v>
      </c>
      <c r="C8" s="4"/>
      <c r="E8" s="5"/>
      <c r="G8" s="6"/>
      <c r="I8" s="4"/>
      <c r="K8" s="5"/>
      <c r="L8" s="5"/>
      <c r="M8" s="6"/>
    </row>
    <row r="9" spans="1:13" x14ac:dyDescent="0.2">
      <c r="A9" s="9" t="s">
        <v>15</v>
      </c>
      <c r="C9" s="8">
        <v>245028</v>
      </c>
      <c r="E9" s="69">
        <f t="shared" ref="E9:E14" si="0">C9/$C$7</f>
        <v>0.22397120275187707</v>
      </c>
      <c r="G9" s="70">
        <f t="shared" ref="G9:G14" si="1">+G$7*E9</f>
        <v>2.463683230270648</v>
      </c>
      <c r="I9" s="8">
        <v>431804</v>
      </c>
      <c r="K9" s="71">
        <f t="shared" ref="K9:K14" si="2">I9/$I$7</f>
        <v>0.25000000665811362</v>
      </c>
      <c r="L9" s="5"/>
      <c r="M9" s="72">
        <f t="shared" ref="M9:M14" si="3">+M$7*K9</f>
        <v>3.0000000798973634</v>
      </c>
    </row>
    <row r="10" spans="1:13" x14ac:dyDescent="0.2">
      <c r="A10" t="s">
        <v>8</v>
      </c>
      <c r="C10" s="8">
        <v>196022</v>
      </c>
      <c r="E10" s="69">
        <f t="shared" si="0"/>
        <v>0.17917659657601762</v>
      </c>
      <c r="G10" s="70">
        <f t="shared" si="1"/>
        <v>1.9709425623361938</v>
      </c>
      <c r="I10" s="8">
        <v>345443</v>
      </c>
      <c r="K10" s="71">
        <f t="shared" si="2"/>
        <v>0.19999988953321121</v>
      </c>
      <c r="L10" s="5"/>
      <c r="M10" s="72">
        <f t="shared" si="3"/>
        <v>2.3999986743985344</v>
      </c>
    </row>
    <row r="11" spans="1:13" x14ac:dyDescent="0.2">
      <c r="A11" s="9" t="s">
        <v>10</v>
      </c>
      <c r="C11" s="8">
        <v>186221</v>
      </c>
      <c r="E11" s="69">
        <f t="shared" si="0"/>
        <v>0.17021785815358775</v>
      </c>
      <c r="G11" s="70">
        <f t="shared" si="1"/>
        <v>1.8723964396894652</v>
      </c>
      <c r="I11" s="8">
        <v>328171</v>
      </c>
      <c r="K11" s="71">
        <f t="shared" si="2"/>
        <v>0.18999998190151041</v>
      </c>
      <c r="L11" s="5"/>
      <c r="M11" s="72">
        <f t="shared" si="3"/>
        <v>2.2799997828181251</v>
      </c>
    </row>
    <row r="12" spans="1:13" x14ac:dyDescent="0.2">
      <c r="A12" t="s">
        <v>9</v>
      </c>
      <c r="C12" s="8">
        <f>166619+113904</f>
        <v>280523</v>
      </c>
      <c r="E12" s="69">
        <f t="shared" si="0"/>
        <v>0.25641589414093413</v>
      </c>
      <c r="G12" s="70">
        <f t="shared" si="1"/>
        <v>2.8205748355502753</v>
      </c>
      <c r="I12" s="8">
        <v>293627</v>
      </c>
      <c r="K12" s="71">
        <f t="shared" si="2"/>
        <v>0.17000016663810877</v>
      </c>
      <c r="L12" s="5"/>
      <c r="M12" s="72">
        <f t="shared" si="3"/>
        <v>2.0400019996573051</v>
      </c>
    </row>
    <row r="13" spans="1:13" s="14" customFormat="1" x14ac:dyDescent="0.2">
      <c r="A13" s="13" t="s">
        <v>16</v>
      </c>
      <c r="C13" s="15">
        <v>127415</v>
      </c>
      <c r="E13" s="69">
        <f t="shared" si="0"/>
        <v>0.11646542761900851</v>
      </c>
      <c r="G13" s="70">
        <f t="shared" si="1"/>
        <v>1.2811197038090936</v>
      </c>
      <c r="I13" s="15">
        <v>224538</v>
      </c>
      <c r="K13" s="71">
        <f t="shared" si="2"/>
        <v>0.1299999571449072</v>
      </c>
      <c r="L13" s="11"/>
      <c r="M13" s="72">
        <f t="shared" si="3"/>
        <v>1.5599994857388864</v>
      </c>
    </row>
    <row r="14" spans="1:13" x14ac:dyDescent="0.2">
      <c r="A14" s="9" t="s">
        <v>17</v>
      </c>
      <c r="C14" s="10">
        <v>58807</v>
      </c>
      <c r="E14" s="69">
        <f t="shared" si="0"/>
        <v>5.3753344598289315E-2</v>
      </c>
      <c r="G14" s="70">
        <f t="shared" si="1"/>
        <v>0.5912867905811825</v>
      </c>
      <c r="I14" s="10">
        <v>103633</v>
      </c>
      <c r="K14" s="71">
        <f t="shared" si="2"/>
        <v>6.0000024756603196E-2</v>
      </c>
      <c r="L14" s="11"/>
      <c r="M14" s="72">
        <f t="shared" si="3"/>
        <v>0.72000029707923829</v>
      </c>
    </row>
    <row r="15" spans="1:13" x14ac:dyDescent="0.2">
      <c r="A15" t="s">
        <v>12</v>
      </c>
      <c r="C15" s="84">
        <f>SUM(C9:C14)</f>
        <v>1094016</v>
      </c>
      <c r="D15" s="85"/>
      <c r="E15" s="86">
        <f>SUM(E9:E14)</f>
        <v>1.0000003238397144</v>
      </c>
      <c r="F15" s="85"/>
      <c r="G15" s="87">
        <f>SUM(G9:G14)</f>
        <v>11.000003562236859</v>
      </c>
      <c r="H15" s="85"/>
      <c r="I15" s="84">
        <f>SUM(I9:I14)</f>
        <v>1727216</v>
      </c>
      <c r="J15" s="85"/>
      <c r="K15" s="86">
        <f>SUM(K9:K14)</f>
        <v>1.0000000266324545</v>
      </c>
      <c r="L15" s="86"/>
      <c r="M15" s="87">
        <f>SUM(M9:M14)</f>
        <v>12.000000319589454</v>
      </c>
    </row>
    <row r="16" spans="1:13" x14ac:dyDescent="0.2">
      <c r="C16" s="8"/>
      <c r="I16" s="8"/>
    </row>
    <row r="17" spans="1:13" x14ac:dyDescent="0.2">
      <c r="A17" t="s">
        <v>13</v>
      </c>
      <c r="C17" s="4">
        <f>C7-C15</f>
        <v>-0.35428571421653032</v>
      </c>
      <c r="E17" s="5">
        <f>C17/$C$7</f>
        <v>-3.2383971436278335E-7</v>
      </c>
      <c r="G17" s="7">
        <f>+G$7*E17</f>
        <v>-3.562236857990617E-6</v>
      </c>
      <c r="I17" s="8">
        <f>I7-I15</f>
        <v>-4.6000000089406967E-2</v>
      </c>
      <c r="K17" s="12">
        <f>I17/I7</f>
        <v>-2.6632454374264637E-8</v>
      </c>
      <c r="L17" s="12"/>
      <c r="M17" s="7">
        <f>+M$7*K17</f>
        <v>-3.1958945249117565E-7</v>
      </c>
    </row>
    <row r="20" spans="1:13" x14ac:dyDescent="0.2">
      <c r="A20" t="s">
        <v>138</v>
      </c>
    </row>
    <row r="21" spans="1:13" x14ac:dyDescent="0.2">
      <c r="A21" s="50" t="s">
        <v>139</v>
      </c>
    </row>
  </sheetData>
  <mergeCells count="4">
    <mergeCell ref="A1:M1"/>
    <mergeCell ref="A2:M2"/>
    <mergeCell ref="C4:G4"/>
    <mergeCell ref="I4:M4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opLeftCell="A54" workbookViewId="0">
      <selection activeCell="A77" sqref="A77:XFD77"/>
    </sheetView>
  </sheetViews>
  <sheetFormatPr defaultRowHeight="12.75" x14ac:dyDescent="0.2"/>
  <cols>
    <col min="1" max="1" width="13" customWidth="1" collapsed="1"/>
    <col min="2" max="2" width="39.85546875" customWidth="1" collapsed="1"/>
    <col min="3" max="3" width="9.140625" customWidth="1" collapsed="1"/>
    <col min="4" max="4" width="14" bestFit="1" customWidth="1" collapsed="1"/>
    <col min="5" max="5" width="22.28515625" customWidth="1" collapsed="1"/>
    <col min="6" max="6" width="18.140625" customWidth="1" collapsed="1"/>
    <col min="7" max="7" width="17.5703125" customWidth="1" collapsed="1"/>
    <col min="8" max="8" width="19.42578125" customWidth="1" collapsed="1"/>
    <col min="9" max="9" width="14.28515625" customWidth="1" collapsed="1"/>
    <col min="10" max="10" width="25.5703125" customWidth="1" collapsed="1"/>
    <col min="11" max="11" width="20.140625" customWidth="1" collapsed="1"/>
    <col min="12" max="12" width="13.5703125" customWidth="1" collapsed="1"/>
    <col min="14" max="14" width="14" bestFit="1" customWidth="1" collapsed="1"/>
    <col min="15" max="15" width="2" style="21" customWidth="1" collapsed="1"/>
    <col min="16" max="16" width="14" bestFit="1" customWidth="1" collapsed="1"/>
    <col min="17" max="17" width="2" customWidth="1" collapsed="1"/>
    <col min="18" max="18" width="9.28515625" customWidth="1" collapsed="1"/>
  </cols>
  <sheetData>
    <row r="1" spans="1:16" x14ac:dyDescent="0.2">
      <c r="A1" s="17" t="s">
        <v>140</v>
      </c>
    </row>
    <row r="2" spans="1:16" x14ac:dyDescent="0.2">
      <c r="A2" s="17" t="s">
        <v>141</v>
      </c>
    </row>
    <row r="3" spans="1:16" x14ac:dyDescent="0.2">
      <c r="A3" s="17"/>
    </row>
    <row r="4" spans="1:16" ht="13.5" thickBot="1" x14ac:dyDescent="0.25">
      <c r="A4" s="24" t="str">
        <f ca="1">CELL("filename",A1)</f>
        <v>D:\research\spreadsheets\experiment\tse\recall-enron\groundtruth\a\[tracy_geaccone__40573__EA Alloc to Other BUs - Support.xlsx]Detail - Outside Legal</v>
      </c>
      <c r="N4" s="44">
        <f>+P4-D73</f>
        <v>8715674.5899999999</v>
      </c>
      <c r="O4" s="25"/>
      <c r="P4" s="51">
        <f>31100000-SUM(P74:P76)</f>
        <v>20450000</v>
      </c>
    </row>
    <row r="5" spans="1:16" s="58" customFormat="1" ht="30.75" customHeight="1" thickBot="1" x14ac:dyDescent="0.25">
      <c r="A5" s="52" t="s">
        <v>30</v>
      </c>
      <c r="B5" s="53" t="s">
        <v>31</v>
      </c>
      <c r="C5" s="54" t="s">
        <v>32</v>
      </c>
      <c r="D5" s="55" t="s">
        <v>142</v>
      </c>
      <c r="E5" s="56" t="s">
        <v>33</v>
      </c>
      <c r="F5" s="53" t="s">
        <v>34</v>
      </c>
      <c r="G5" s="54" t="s">
        <v>35</v>
      </c>
      <c r="H5" s="53" t="s">
        <v>36</v>
      </c>
      <c r="I5" s="56" t="s">
        <v>37</v>
      </c>
      <c r="J5" s="53" t="s">
        <v>38</v>
      </c>
      <c r="K5" s="57" t="s">
        <v>39</v>
      </c>
      <c r="L5" s="57" t="s">
        <v>40</v>
      </c>
      <c r="N5" s="55" t="s">
        <v>143</v>
      </c>
      <c r="O5" s="59"/>
      <c r="P5" s="55" t="s">
        <v>2</v>
      </c>
    </row>
    <row r="6" spans="1:16" s="32" customFormat="1" x14ac:dyDescent="0.2">
      <c r="A6" s="26">
        <v>100055</v>
      </c>
      <c r="B6" s="27" t="s">
        <v>41</v>
      </c>
      <c r="C6" s="28"/>
      <c r="D6" s="60">
        <v>607513.29</v>
      </c>
      <c r="E6" s="29">
        <f>+'[2]Jan ext legal'!E5+'[2]Feb ext legal'!E5+'[2]Mar ext legal'!E5+'[2]Apr ext legal'!E5+'[2]May ext legal'!E5+'[2]Jun ext legal'!E5+'[2]Jul ext legal'!E5</f>
        <v>607513.29</v>
      </c>
      <c r="F6" s="30">
        <f>+'[2]Jan ext legal'!F5+'[2]Feb ext legal'!F5+'[2]Mar ext legal'!F5+'[2]Apr ext legal'!F5+'[2]May ext legal'!F5+'[2]Jun ext legal'!F5+'[2]Jul ext legal'!F5</f>
        <v>0</v>
      </c>
      <c r="G6" s="29">
        <f>+'[2]Jan ext legal'!G5+'[2]Feb ext legal'!G5+'[2]Mar ext legal'!G5+'[2]Apr ext legal'!G5+'[2]May ext legal'!G5+'[2]Jun ext legal'!G5+'[2]Jul ext legal'!G5</f>
        <v>0</v>
      </c>
      <c r="H6" s="30">
        <f>+'[2]Jan ext legal'!H5+'[2]Feb ext legal'!H5+'[2]Mar ext legal'!H5+'[2]Apr ext legal'!H5+'[2]May ext legal'!H5+'[2]Jun ext legal'!H5+'[2]Jul ext legal'!H5</f>
        <v>0</v>
      </c>
      <c r="I6" s="29">
        <f>+'[2]Jan ext legal'!I5+'[2]Feb ext legal'!I5+'[2]Mar ext legal'!I5+'[2]Apr ext legal'!I5+'[2]May ext legal'!I5+'[2]Jun ext legal'!I5+'[2]Jul ext legal'!I5</f>
        <v>0</v>
      </c>
      <c r="J6" s="30">
        <f>+'[2]Jan ext legal'!K5+'[2]Feb ext legal'!K5+'[2]Mar ext legal'!K5+'[2]Apr ext legal'!K5+'[2]May ext legal'!K5+'[2]Jun ext legal'!K5+'[2]Jul ext legal'!K5</f>
        <v>0</v>
      </c>
      <c r="K6" s="30">
        <f>+'[2]Jan ext legal'!L5+'[2]Feb ext legal'!L5+'[2]Mar ext legal'!L5+'[2]Apr ext legal'!L5+'[2]May ext legal'!L5+'[2]Jun ext legal'!L5+'[2]Jul ext legal'!L5</f>
        <v>0</v>
      </c>
      <c r="L6" s="30">
        <f>+'[2]Jan ext legal'!M5+'[2]Feb ext legal'!M5+'[2]Mar ext legal'!M5+'[2]Apr ext legal'!M5+'[2]May ext legal'!M5+'[2]Jun ext legal'!M5+'[2]Jul ext legal'!M5</f>
        <v>0</v>
      </c>
      <c r="M6" s="74">
        <f t="shared" ref="M6:M69" si="0">+D6/D$73</f>
        <v>5.1772323399372988E-2</v>
      </c>
      <c r="N6" s="75">
        <f>+N$4*M6</f>
        <v>451230.72351717757</v>
      </c>
      <c r="O6" s="31"/>
      <c r="P6" s="76">
        <f>SUM(D6+N6)</f>
        <v>1058744.0135171777</v>
      </c>
    </row>
    <row r="7" spans="1:16" s="32" customFormat="1" hidden="1" x14ac:dyDescent="0.2">
      <c r="A7" s="33">
        <v>100106</v>
      </c>
      <c r="B7" s="32" t="s">
        <v>42</v>
      </c>
      <c r="C7" s="32" t="s">
        <v>43</v>
      </c>
      <c r="D7" s="61">
        <v>0</v>
      </c>
      <c r="E7" s="34">
        <f>+'[2]Jan ext legal'!E6+'[2]Feb ext legal'!E6+'[2]Mar ext legal'!E6+'[2]Apr ext legal'!E6+'[2]May ext legal'!E6+'[2]Jun ext legal'!E6+'[2]Jul ext legal'!E6</f>
        <v>0</v>
      </c>
      <c r="F7" s="35">
        <f>+'[2]Jan ext legal'!F6+'[2]Feb ext legal'!F6+'[2]Mar ext legal'!F6+'[2]Apr ext legal'!F6+'[2]May ext legal'!F6+'[2]Jun ext legal'!F6+'[2]Jul ext legal'!F6</f>
        <v>0</v>
      </c>
      <c r="G7" s="34">
        <f>+'[2]Jan ext legal'!G6+'[2]Feb ext legal'!G6+'[2]Mar ext legal'!G6+'[2]Apr ext legal'!G6+'[2]May ext legal'!G6+'[2]Jun ext legal'!G6+'[2]Jul ext legal'!G6</f>
        <v>0</v>
      </c>
      <c r="H7" s="35">
        <f>+'[2]Jan ext legal'!H6+'[2]Feb ext legal'!H6+'[2]Mar ext legal'!H6+'[2]Apr ext legal'!H6+'[2]May ext legal'!H6+'[2]Jun ext legal'!H6+'[2]Jul ext legal'!H6</f>
        <v>0</v>
      </c>
      <c r="I7" s="34">
        <f>+'[2]Jan ext legal'!I6+'[2]Feb ext legal'!I6+'[2]Mar ext legal'!I6+'[2]Apr ext legal'!I6+'[2]May ext legal'!I6+'[2]Jun ext legal'!I6+'[2]Jul ext legal'!I6</f>
        <v>0</v>
      </c>
      <c r="J7" s="35">
        <f>+'[2]Jan ext legal'!K6+'[2]Feb ext legal'!K6+'[2]Mar ext legal'!K6+'[2]Apr ext legal'!K6+'[2]May ext legal'!K6+'[2]Jun ext legal'!K6+'[2]Jul ext legal'!K6</f>
        <v>0</v>
      </c>
      <c r="K7" s="35">
        <f>+'[2]Jan ext legal'!L6+'[2]Feb ext legal'!L6+'[2]Mar ext legal'!L6+'[2]Apr ext legal'!L6+'[2]May ext legal'!L6+'[2]Jun ext legal'!L6+'[2]Jul ext legal'!L6</f>
        <v>0</v>
      </c>
      <c r="L7" s="35">
        <f>+'[2]Jan ext legal'!M6+'[2]Feb ext legal'!M6+'[2]Mar ext legal'!M6+'[2]Apr ext legal'!M6+'[2]May ext legal'!M6+'[2]Jun ext legal'!M6+'[2]Jul ext legal'!M6</f>
        <v>0</v>
      </c>
      <c r="M7" s="74">
        <f t="shared" si="0"/>
        <v>0</v>
      </c>
      <c r="N7" s="75">
        <f t="shared" ref="N7:N69" si="1">+N$4*M7</f>
        <v>0</v>
      </c>
      <c r="O7" s="36"/>
      <c r="P7" s="76">
        <f t="shared" ref="P7:P69" si="2">SUM(D7+N7)</f>
        <v>0</v>
      </c>
    </row>
    <row r="8" spans="1:16" s="32" customFormat="1" x14ac:dyDescent="0.2">
      <c r="A8" s="26">
        <v>100663</v>
      </c>
      <c r="B8" s="27" t="s">
        <v>44</v>
      </c>
      <c r="C8" s="27" t="s">
        <v>43</v>
      </c>
      <c r="D8" s="60">
        <v>436924.23</v>
      </c>
      <c r="E8" s="29">
        <f>+'[2]Jan ext legal'!E7+'[2]Feb ext legal'!E7+'[2]Mar ext legal'!E7+'[2]Apr ext legal'!E7+'[2]May ext legal'!E7+'[2]Jun ext legal'!E7+'[2]Jul ext legal'!E7</f>
        <v>0</v>
      </c>
      <c r="F8" s="30">
        <f>+'[2]Jan ext legal'!F7+'[2]Feb ext legal'!F7+'[2]Mar ext legal'!F7+'[2]Apr ext legal'!F7+'[2]May ext legal'!F7+'[2]Jun ext legal'!F7+'[2]Jul ext legal'!F7</f>
        <v>0</v>
      </c>
      <c r="G8" s="29">
        <f>+'[2]Jan ext legal'!G7+'[2]Feb ext legal'!G7+'[2]Mar ext legal'!G7+'[2]Apr ext legal'!G7+'[2]May ext legal'!G7+'[2]Jun ext legal'!G7+'[2]Jul ext legal'!G7</f>
        <v>240967.85</v>
      </c>
      <c r="H8" s="30">
        <f>+'[2]Jan ext legal'!H7+'[2]Feb ext legal'!H7+'[2]Mar ext legal'!H7+'[2]Apr ext legal'!H7+'[2]May ext legal'!H7+'[2]Jun ext legal'!H7+'[2]Jul ext legal'!H7</f>
        <v>10621.78</v>
      </c>
      <c r="I8" s="29">
        <f>+'[2]Jan ext legal'!I7+'[2]Feb ext legal'!I7+'[2]Mar ext legal'!I7+'[2]Apr ext legal'!I7+'[2]May ext legal'!I7+'[2]Jun ext legal'!I7+'[2]Jul ext legal'!I7</f>
        <v>177674.08</v>
      </c>
      <c r="J8" s="30">
        <f>+'[2]Jan ext legal'!K7+'[2]Feb ext legal'!K7+'[2]Mar ext legal'!K7+'[2]Apr ext legal'!K7+'[2]May ext legal'!K7+'[2]Jun ext legal'!K7+'[2]Jul ext legal'!K7</f>
        <v>7660.52</v>
      </c>
      <c r="K8" s="30">
        <f>+'[2]Jan ext legal'!L7+'[2]Feb ext legal'!L7+'[2]Mar ext legal'!L7+'[2]Apr ext legal'!L7+'[2]May ext legal'!L7+'[2]Jun ext legal'!L7+'[2]Jul ext legal'!L7</f>
        <v>0</v>
      </c>
      <c r="L8" s="30">
        <f>+'[2]Jan ext legal'!M7+'[2]Feb ext legal'!M7+'[2]Mar ext legal'!M7+'[2]Apr ext legal'!M7+'[2]May ext legal'!M7+'[2]Jun ext legal'!M7+'[2]Jul ext legal'!M7</f>
        <v>0</v>
      </c>
      <c r="M8" s="74">
        <f t="shared" si="0"/>
        <v>3.7234712242397237E-2</v>
      </c>
      <c r="N8" s="75">
        <f t="shared" si="1"/>
        <v>324525.63535702351</v>
      </c>
      <c r="O8" s="31"/>
      <c r="P8" s="76">
        <f t="shared" si="2"/>
        <v>761449.86535702343</v>
      </c>
    </row>
    <row r="9" spans="1:16" s="32" customFormat="1" x14ac:dyDescent="0.2">
      <c r="A9" s="26">
        <v>102564</v>
      </c>
      <c r="B9" s="27" t="s">
        <v>45</v>
      </c>
      <c r="C9" s="27" t="s">
        <v>43</v>
      </c>
      <c r="D9" s="60">
        <v>3841.81</v>
      </c>
      <c r="E9" s="29">
        <f>+'[2]Jan ext legal'!E8+'[2]Feb ext legal'!E8+'[2]Mar ext legal'!E8+'[2]Apr ext legal'!E8+'[2]May ext legal'!E8+'[2]Jun ext legal'!E8+'[2]Jul ext legal'!E8</f>
        <v>0</v>
      </c>
      <c r="F9" s="30">
        <f>+'[2]Jan ext legal'!F8+'[2]Feb ext legal'!F8+'[2]Mar ext legal'!F8+'[2]Apr ext legal'!F8+'[2]May ext legal'!F8+'[2]Jun ext legal'!F8+'[2]Jul ext legal'!F8</f>
        <v>0</v>
      </c>
      <c r="G9" s="29">
        <f>+'[2]Jan ext legal'!G8+'[2]Feb ext legal'!G8+'[2]Mar ext legal'!G8+'[2]Apr ext legal'!G8+'[2]May ext legal'!G8+'[2]Jun ext legal'!G8+'[2]Jul ext legal'!G8</f>
        <v>0</v>
      </c>
      <c r="H9" s="30">
        <f>+'[2]Jan ext legal'!H8+'[2]Feb ext legal'!H8+'[2]Mar ext legal'!H8+'[2]Apr ext legal'!H8+'[2]May ext legal'!H8+'[2]Jun ext legal'!H8+'[2]Jul ext legal'!H8</f>
        <v>0</v>
      </c>
      <c r="I9" s="29">
        <f>+'[2]Jan ext legal'!I8+'[2]Feb ext legal'!I8+'[2]Mar ext legal'!I8+'[2]Apr ext legal'!I8+'[2]May ext legal'!I8+'[2]Jun ext legal'!I8+'[2]Jul ext legal'!I8</f>
        <v>3841.81</v>
      </c>
      <c r="J9" s="30">
        <f>+'[2]Jan ext legal'!K8+'[2]Feb ext legal'!K8+'[2]Mar ext legal'!K8+'[2]Apr ext legal'!K8+'[2]May ext legal'!K8+'[2]Jun ext legal'!K8+'[2]Jul ext legal'!K8</f>
        <v>0</v>
      </c>
      <c r="K9" s="30">
        <f>+'[2]Jan ext legal'!L8+'[2]Feb ext legal'!L8+'[2]Mar ext legal'!L8+'[2]Apr ext legal'!L8+'[2]May ext legal'!L8+'[2]Jun ext legal'!L8+'[2]Jul ext legal'!L8</f>
        <v>0</v>
      </c>
      <c r="L9" s="30">
        <f>+'[2]Jan ext legal'!M8+'[2]Feb ext legal'!M8+'[2]Mar ext legal'!M8+'[2]Apr ext legal'!M8+'[2]May ext legal'!M8+'[2]Jun ext legal'!M8+'[2]Jul ext legal'!M8</f>
        <v>0</v>
      </c>
      <c r="M9" s="74">
        <f t="shared" si="0"/>
        <v>3.2739930637393157E-4</v>
      </c>
      <c r="N9" s="75">
        <f t="shared" si="1"/>
        <v>2853.5058153469004</v>
      </c>
      <c r="O9" s="31"/>
      <c r="P9" s="76">
        <f t="shared" si="2"/>
        <v>6695.3158153469003</v>
      </c>
    </row>
    <row r="10" spans="1:16" s="32" customFormat="1" hidden="1" x14ac:dyDescent="0.2">
      <c r="A10" s="26">
        <v>103478</v>
      </c>
      <c r="B10" s="27" t="s">
        <v>46</v>
      </c>
      <c r="C10" s="27" t="s">
        <v>43</v>
      </c>
      <c r="D10" s="60">
        <v>0</v>
      </c>
      <c r="E10" s="29">
        <v>0</v>
      </c>
      <c r="F10" s="30">
        <f>+'[2]Jan ext legal'!F9+'[2]Feb ext legal'!F9+'[2]Mar ext legal'!F9+'[2]Apr ext legal'!F9+'[2]May ext legal'!F9+'[2]Jun ext legal'!F9+'[2]Jul ext legal'!F9</f>
        <v>17528.400000000001</v>
      </c>
      <c r="G10" s="29">
        <f>+'[2]Jan ext legal'!G9+'[2]Feb ext legal'!G9+'[2]Mar ext legal'!G9+'[2]Apr ext legal'!G9+'[2]May ext legal'!G9+'[2]Jun ext legal'!G9+'[2]Jul ext legal'!G9</f>
        <v>0</v>
      </c>
      <c r="H10" s="30">
        <f>+'[2]Jan ext legal'!H9+'[2]Feb ext legal'!H9+'[2]Mar ext legal'!H9+'[2]Apr ext legal'!H9+'[2]May ext legal'!H9+'[2]Jun ext legal'!H9+'[2]Jul ext legal'!H9</f>
        <v>0</v>
      </c>
      <c r="I10" s="29">
        <f>+'[2]Jan ext legal'!I9+'[2]Feb ext legal'!I9+'[2]Mar ext legal'!I9+'[2]Apr ext legal'!I9+'[2]May ext legal'!I9+'[2]Jun ext legal'!I9+'[2]Jul ext legal'!I9</f>
        <v>0</v>
      </c>
      <c r="J10" s="30">
        <f>+'[2]Jan ext legal'!K9+'[2]Feb ext legal'!K9+'[2]Mar ext legal'!K9+'[2]Apr ext legal'!K9+'[2]May ext legal'!K9+'[2]Jun ext legal'!K9+'[2]Jul ext legal'!K9</f>
        <v>0</v>
      </c>
      <c r="K10" s="30">
        <f>+'[2]Jan ext legal'!L9+'[2]Feb ext legal'!L9+'[2]Mar ext legal'!L9+'[2]Apr ext legal'!L9+'[2]May ext legal'!L9+'[2]Jun ext legal'!L9+'[2]Jul ext legal'!L9</f>
        <v>0</v>
      </c>
      <c r="L10" s="30">
        <f>+'[2]Jan ext legal'!M9+'[2]Feb ext legal'!M9+'[2]Mar ext legal'!M9+'[2]Apr ext legal'!M9+'[2]May ext legal'!M9+'[2]Jun ext legal'!M9+'[2]Jul ext legal'!M9</f>
        <v>7792.82</v>
      </c>
      <c r="M10" s="74">
        <f t="shared" si="0"/>
        <v>0</v>
      </c>
      <c r="N10" s="75">
        <f t="shared" si="1"/>
        <v>0</v>
      </c>
      <c r="O10" s="31"/>
      <c r="P10" s="76">
        <f t="shared" si="2"/>
        <v>0</v>
      </c>
    </row>
    <row r="11" spans="1:16" s="32" customFormat="1" x14ac:dyDescent="0.2">
      <c r="A11" s="26">
        <v>105168</v>
      </c>
      <c r="B11" s="27" t="s">
        <v>49</v>
      </c>
      <c r="C11" s="27" t="s">
        <v>43</v>
      </c>
      <c r="D11" s="60">
        <v>28862.77</v>
      </c>
      <c r="E11" s="29">
        <f>+'[2]Jan ext legal'!E11+'[2]Feb ext legal'!E11+'[2]Mar ext legal'!E11+'[2]Apr ext legal'!E11+'[2]May ext legal'!E11+'[2]Jun ext legal'!E11+'[2]Jul ext legal'!E11</f>
        <v>0</v>
      </c>
      <c r="F11" s="30">
        <f>+'[2]Jan ext legal'!F11+'[2]Feb ext legal'!F11+'[2]Mar ext legal'!F11+'[2]Apr ext legal'!F11+'[2]May ext legal'!F11+'[2]Jun ext legal'!F11+'[2]Jul ext legal'!F11</f>
        <v>0</v>
      </c>
      <c r="G11" s="29">
        <f>+'[2]Jan ext legal'!G11+'[2]Feb ext legal'!G11+'[2]Mar ext legal'!G11+'[2]Apr ext legal'!G11+'[2]May ext legal'!G11+'[2]Jun ext legal'!G11+'[2]Jul ext legal'!G11</f>
        <v>0</v>
      </c>
      <c r="H11" s="30">
        <f>+'[2]Jan ext legal'!H11+'[2]Feb ext legal'!H11+'[2]Mar ext legal'!H11+'[2]Apr ext legal'!H11+'[2]May ext legal'!H11+'[2]Jun ext legal'!H11+'[2]Jul ext legal'!H11</f>
        <v>0</v>
      </c>
      <c r="I11" s="29">
        <f>+'[2]Jan ext legal'!I11+'[2]Feb ext legal'!I11+'[2]Mar ext legal'!I11+'[2]Apr ext legal'!I11+'[2]May ext legal'!I11+'[2]Jun ext legal'!I11+'[2]Jul ext legal'!I11</f>
        <v>0</v>
      </c>
      <c r="J11" s="30">
        <f>+'[2]Jan ext legal'!K11+'[2]Feb ext legal'!K11+'[2]Mar ext legal'!K11+'[2]Apr ext legal'!K11+'[2]May ext legal'!K11+'[2]Jun ext legal'!K11+'[2]Jul ext legal'!K11</f>
        <v>0</v>
      </c>
      <c r="K11" s="30">
        <f>+'[2]Jan ext legal'!L11+'[2]Feb ext legal'!L11+'[2]Mar ext legal'!L11+'[2]Apr ext legal'!L11+'[2]May ext legal'!L11+'[2]Jun ext legal'!L11+'[2]Jul ext legal'!L11</f>
        <v>28862.769999999997</v>
      </c>
      <c r="L11" s="30">
        <f>+'[2]Jan ext legal'!M11+'[2]Feb ext legal'!M11+'[2]Mar ext legal'!M11+'[2]Apr ext legal'!M11+'[2]May ext legal'!M11+'[2]Jun ext legal'!M11+'[2]Jul ext legal'!M11</f>
        <v>0</v>
      </c>
      <c r="M11" s="74">
        <f t="shared" si="0"/>
        <v>2.4596871990104456E-3</v>
      </c>
      <c r="N11" s="75">
        <f t="shared" si="1"/>
        <v>21437.833219763612</v>
      </c>
      <c r="O11" s="31"/>
      <c r="P11" s="76">
        <f t="shared" si="2"/>
        <v>50300.603219763609</v>
      </c>
    </row>
    <row r="12" spans="1:16" s="32" customFormat="1" hidden="1" x14ac:dyDescent="0.2">
      <c r="A12" s="33">
        <v>105249</v>
      </c>
      <c r="B12" s="32" t="s">
        <v>50</v>
      </c>
      <c r="C12" s="27" t="s">
        <v>43</v>
      </c>
      <c r="D12" s="61">
        <v>0</v>
      </c>
      <c r="E12" s="34">
        <f>+'[2]Jan ext legal'!E12+'[2]Feb ext legal'!E12+'[2]Mar ext legal'!E12+'[2]Apr ext legal'!E12+'[2]May ext legal'!E12+'[2]Jun ext legal'!E12+'[2]Jul ext legal'!E12</f>
        <v>0</v>
      </c>
      <c r="F12" s="35">
        <f>+'[2]Jan ext legal'!F12+'[2]Feb ext legal'!F12+'[2]Mar ext legal'!F12+'[2]Apr ext legal'!F12+'[2]May ext legal'!F12+'[2]Jun ext legal'!F12+'[2]Jul ext legal'!F12</f>
        <v>0</v>
      </c>
      <c r="G12" s="34">
        <f>+'[2]Jan ext legal'!G12+'[2]Feb ext legal'!G12+'[2]Mar ext legal'!G12+'[2]Apr ext legal'!G12+'[2]May ext legal'!G12+'[2]Jun ext legal'!G12+'[2]Jul ext legal'!G12</f>
        <v>0</v>
      </c>
      <c r="H12" s="35">
        <f>+'[2]Jan ext legal'!H12+'[2]Feb ext legal'!H12+'[2]Mar ext legal'!H12+'[2]Apr ext legal'!H12+'[2]May ext legal'!H12+'[2]Jun ext legal'!H12+'[2]Jul ext legal'!H12</f>
        <v>0</v>
      </c>
      <c r="I12" s="34">
        <f>+'[2]Jan ext legal'!I12+'[2]Feb ext legal'!I12+'[2]Mar ext legal'!I12+'[2]Apr ext legal'!I12+'[2]May ext legal'!I12+'[2]Jun ext legal'!I12+'[2]Jul ext legal'!I12</f>
        <v>0</v>
      </c>
      <c r="J12" s="35">
        <f>+'[2]Jan ext legal'!K12+'[2]Feb ext legal'!K12+'[2]Mar ext legal'!K12+'[2]Apr ext legal'!K12+'[2]May ext legal'!K12+'[2]Jun ext legal'!K12+'[2]Jul ext legal'!K12</f>
        <v>0</v>
      </c>
      <c r="K12" s="35">
        <f>+'[2]Jan ext legal'!L12+'[2]Feb ext legal'!L12+'[2]Mar ext legal'!L12+'[2]Apr ext legal'!L12+'[2]May ext legal'!L12+'[2]Jun ext legal'!L12+'[2]Jul ext legal'!L12</f>
        <v>0</v>
      </c>
      <c r="L12" s="35">
        <f>+'[2]Jan ext legal'!M12+'[2]Feb ext legal'!M12+'[2]Mar ext legal'!M12+'[2]Apr ext legal'!M12+'[2]May ext legal'!M12+'[2]Jun ext legal'!M12+'[2]Jul ext legal'!M12</f>
        <v>0</v>
      </c>
      <c r="M12" s="74">
        <f t="shared" si="0"/>
        <v>0</v>
      </c>
      <c r="N12" s="75">
        <f t="shared" si="1"/>
        <v>0</v>
      </c>
      <c r="O12" s="36"/>
      <c r="P12" s="76">
        <f t="shared" si="2"/>
        <v>0</v>
      </c>
    </row>
    <row r="13" spans="1:16" s="32" customFormat="1" x14ac:dyDescent="0.2">
      <c r="A13" s="33">
        <v>105713</v>
      </c>
      <c r="B13" s="32" t="s">
        <v>51</v>
      </c>
      <c r="C13" s="32" t="s">
        <v>43</v>
      </c>
      <c r="D13" s="61">
        <v>11214.54</v>
      </c>
      <c r="E13" s="34">
        <f>+'[2]Jan ext legal'!E13+'[2]Feb ext legal'!E13+'[2]Mar ext legal'!E13+'[2]Apr ext legal'!E13+'[2]May ext legal'!E13+'[2]Jun ext legal'!E13+'[2]Jul ext legal'!E13</f>
        <v>0</v>
      </c>
      <c r="F13" s="35">
        <f>+'[2]Jan ext legal'!F13+'[2]Feb ext legal'!F13+'[2]Mar ext legal'!F13+'[2]Apr ext legal'!F13+'[2]May ext legal'!F13+'[2]Jun ext legal'!F13+'[2]Jul ext legal'!F13</f>
        <v>0</v>
      </c>
      <c r="G13" s="34">
        <f>+'[2]Jan ext legal'!G13+'[2]Feb ext legal'!G13+'[2]Mar ext legal'!G13+'[2]Apr ext legal'!G13+'[2]May ext legal'!G13+'[2]Jun ext legal'!G13+'[2]Jul ext legal'!G13</f>
        <v>0</v>
      </c>
      <c r="H13" s="35">
        <f>+'[2]Jan ext legal'!H13+'[2]Feb ext legal'!H13+'[2]Mar ext legal'!H13+'[2]Apr ext legal'!H13+'[2]May ext legal'!H13+'[2]Jun ext legal'!H13+'[2]Jul ext legal'!H13</f>
        <v>0</v>
      </c>
      <c r="I13" s="34">
        <f>+'[2]Jan ext legal'!I13+'[2]Feb ext legal'!I13+'[2]Mar ext legal'!I13+'[2]Apr ext legal'!I13+'[2]May ext legal'!I13+'[2]Jun ext legal'!I13+'[2]Jul ext legal'!I13</f>
        <v>0</v>
      </c>
      <c r="J13" s="35">
        <f>+'[2]Jan ext legal'!K13+'[2]Feb ext legal'!K13+'[2]Mar ext legal'!K13+'[2]Apr ext legal'!K13+'[2]May ext legal'!K13+'[2]Jun ext legal'!K13+'[2]Jul ext legal'!K13</f>
        <v>11214.54</v>
      </c>
      <c r="K13" s="35">
        <f>+'[2]Jan ext legal'!L13+'[2]Feb ext legal'!L13+'[2]Mar ext legal'!L13+'[2]Apr ext legal'!L13+'[2]May ext legal'!L13+'[2]Jun ext legal'!L13+'[2]Jul ext legal'!L13</f>
        <v>0</v>
      </c>
      <c r="L13" s="35">
        <f>+'[2]Jan ext legal'!M13+'[2]Feb ext legal'!M13+'[2]Mar ext legal'!M13+'[2]Apr ext legal'!M13+'[2]May ext legal'!M13+'[2]Jun ext legal'!M13+'[2]Jul ext legal'!M13</f>
        <v>0</v>
      </c>
      <c r="M13" s="74">
        <f t="shared" si="0"/>
        <v>9.5570385242963883E-4</v>
      </c>
      <c r="N13" s="75">
        <f t="shared" si="1"/>
        <v>8329.6037821861137</v>
      </c>
      <c r="O13" s="36"/>
      <c r="P13" s="76">
        <f t="shared" si="2"/>
        <v>19544.143782186115</v>
      </c>
    </row>
    <row r="14" spans="1:16" s="32" customFormat="1" x14ac:dyDescent="0.2">
      <c r="A14" s="33">
        <v>105751</v>
      </c>
      <c r="B14" s="32" t="s">
        <v>52</v>
      </c>
      <c r="C14" s="32" t="s">
        <v>53</v>
      </c>
      <c r="D14" s="61">
        <v>102342.67</v>
      </c>
      <c r="E14" s="34">
        <f>+'[2]Jan ext legal'!E14+'[2]Feb ext legal'!E14+'[2]Mar ext legal'!E14+'[2]Apr ext legal'!E14+'[2]May ext legal'!E14+'[2]Jun ext legal'!E14+'[2]Jul ext legal'!E14</f>
        <v>95299.11</v>
      </c>
      <c r="F14" s="35">
        <f>+'[2]Jan ext legal'!F14+'[2]Feb ext legal'!F14+'[2]Mar ext legal'!F14+'[2]Apr ext legal'!F14+'[2]May ext legal'!F14+'[2]Jun ext legal'!F14+'[2]Jul ext legal'!F14</f>
        <v>0</v>
      </c>
      <c r="G14" s="34">
        <f>+'[2]Jan ext legal'!G14+'[2]Feb ext legal'!G14+'[2]Mar ext legal'!G14+'[2]Apr ext legal'!G14+'[2]May ext legal'!G14+'[2]Jun ext legal'!G14+'[2]Jul ext legal'!G14</f>
        <v>0</v>
      </c>
      <c r="H14" s="35">
        <f>+'[2]Jan ext legal'!H14+'[2]Feb ext legal'!H14+'[2]Mar ext legal'!H14+'[2]Apr ext legal'!H14+'[2]May ext legal'!H14+'[2]Jun ext legal'!H14+'[2]Jul ext legal'!H14</f>
        <v>7043.56</v>
      </c>
      <c r="I14" s="34">
        <f>+'[2]Jan ext legal'!I14+'[2]Feb ext legal'!I14+'[2]Mar ext legal'!I14+'[2]Apr ext legal'!I14+'[2]May ext legal'!I14+'[2]Jun ext legal'!I14+'[2]Jul ext legal'!I14</f>
        <v>0</v>
      </c>
      <c r="J14" s="35">
        <f>+'[2]Jan ext legal'!K14+'[2]Feb ext legal'!K14+'[2]Mar ext legal'!K14+'[2]Apr ext legal'!K14+'[2]May ext legal'!K14+'[2]Jun ext legal'!K14+'[2]Jul ext legal'!K14</f>
        <v>0</v>
      </c>
      <c r="K14" s="35">
        <f>+'[2]Jan ext legal'!L14+'[2]Feb ext legal'!L14+'[2]Mar ext legal'!L14+'[2]Apr ext legal'!L14+'[2]May ext legal'!L14+'[2]Jun ext legal'!L14+'[2]Jul ext legal'!L14</f>
        <v>0</v>
      </c>
      <c r="L14" s="35">
        <f>+'[2]Jan ext legal'!M14+'[2]Feb ext legal'!M14+'[2]Mar ext legal'!M14+'[2]Apr ext legal'!M14+'[2]May ext legal'!M14+'[2]Jun ext legal'!M14+'[2]Jul ext legal'!M14</f>
        <v>0</v>
      </c>
      <c r="M14" s="74">
        <f t="shared" si="0"/>
        <v>8.7216492149419598E-3</v>
      </c>
      <c r="N14" s="75">
        <f t="shared" si="1"/>
        <v>76015.056445563081</v>
      </c>
      <c r="O14" s="36"/>
      <c r="P14" s="76">
        <f t="shared" si="2"/>
        <v>178357.72644556308</v>
      </c>
    </row>
    <row r="15" spans="1:16" s="32" customFormat="1" hidden="1" x14ac:dyDescent="0.2">
      <c r="A15" s="33">
        <v>105999</v>
      </c>
      <c r="B15" s="32" t="s">
        <v>54</v>
      </c>
      <c r="D15" s="61">
        <v>0</v>
      </c>
      <c r="E15" s="34">
        <f>+'[2]Jan ext legal'!E15+'[2]Feb ext legal'!E15+'[2]Mar ext legal'!E15+'[2]Apr ext legal'!E15+'[2]May ext legal'!E15+'[2]Jun ext legal'!E15+'[2]Jul ext legal'!E15</f>
        <v>0</v>
      </c>
      <c r="F15" s="35">
        <f>+'[2]Jan ext legal'!F15+'[2]Feb ext legal'!F15+'[2]Mar ext legal'!F15+'[2]Apr ext legal'!F15+'[2]May ext legal'!F15+'[2]Jun ext legal'!F15+'[2]Jul ext legal'!F15</f>
        <v>0</v>
      </c>
      <c r="G15" s="34">
        <f>+'[2]Jan ext legal'!G15+'[2]Feb ext legal'!G15+'[2]Mar ext legal'!G15+'[2]Apr ext legal'!G15+'[2]May ext legal'!G15+'[2]Jun ext legal'!G15+'[2]Jul ext legal'!G15</f>
        <v>0</v>
      </c>
      <c r="H15" s="35">
        <f>+'[2]Jan ext legal'!H15+'[2]Feb ext legal'!H15+'[2]Mar ext legal'!H15+'[2]Apr ext legal'!H15+'[2]May ext legal'!H15+'[2]Jun ext legal'!H15+'[2]Jul ext legal'!H15</f>
        <v>0</v>
      </c>
      <c r="I15" s="34">
        <f>+'[2]Jan ext legal'!I15+'[2]Feb ext legal'!I15+'[2]Mar ext legal'!I15+'[2]Apr ext legal'!I15+'[2]May ext legal'!I15+'[2]Jun ext legal'!I15+'[2]Jul ext legal'!I15</f>
        <v>0</v>
      </c>
      <c r="J15" s="35">
        <f>+'[2]Jan ext legal'!K15+'[2]Feb ext legal'!K15+'[2]Mar ext legal'!K15+'[2]Apr ext legal'!K15+'[2]May ext legal'!K15+'[2]Jun ext legal'!K15+'[2]Jul ext legal'!K15</f>
        <v>0</v>
      </c>
      <c r="K15" s="35">
        <f>+'[2]Jan ext legal'!L15+'[2]Feb ext legal'!L15+'[2]Mar ext legal'!L15+'[2]Apr ext legal'!L15+'[2]May ext legal'!L15+'[2]Jun ext legal'!L15+'[2]Jul ext legal'!L15</f>
        <v>0</v>
      </c>
      <c r="L15" s="35">
        <f>+'[2]Jan ext legal'!M15+'[2]Feb ext legal'!M15+'[2]Mar ext legal'!M15+'[2]Apr ext legal'!M15+'[2]May ext legal'!M15+'[2]Jun ext legal'!M15+'[2]Jul ext legal'!M15</f>
        <v>0</v>
      </c>
      <c r="M15" s="74">
        <f t="shared" si="0"/>
        <v>0</v>
      </c>
      <c r="N15" s="75">
        <f t="shared" si="1"/>
        <v>0</v>
      </c>
      <c r="O15" s="36"/>
      <c r="P15" s="76">
        <f t="shared" si="2"/>
        <v>0</v>
      </c>
    </row>
    <row r="16" spans="1:16" s="32" customFormat="1" hidden="1" x14ac:dyDescent="0.2">
      <c r="A16" s="33">
        <v>106005</v>
      </c>
      <c r="B16" s="32" t="s">
        <v>55</v>
      </c>
      <c r="D16" s="61">
        <v>0</v>
      </c>
      <c r="E16" s="34">
        <f>+'[2]Jan ext legal'!E16+'[2]Feb ext legal'!E16+'[2]Mar ext legal'!E16+'[2]Apr ext legal'!E16+'[2]May ext legal'!E16+'[2]Jun ext legal'!E16+'[2]Jul ext legal'!E16</f>
        <v>0</v>
      </c>
      <c r="F16" s="35">
        <f>+'[2]Jan ext legal'!F16+'[2]Feb ext legal'!F16+'[2]Mar ext legal'!F16+'[2]Apr ext legal'!F16+'[2]May ext legal'!F16+'[2]Jun ext legal'!F16+'[2]Jul ext legal'!F16</f>
        <v>0</v>
      </c>
      <c r="G16" s="34">
        <f>+'[2]Jan ext legal'!G16+'[2]Feb ext legal'!G16+'[2]Mar ext legal'!G16+'[2]Apr ext legal'!G16+'[2]May ext legal'!G16+'[2]Jun ext legal'!G16+'[2]Jul ext legal'!G16</f>
        <v>0</v>
      </c>
      <c r="H16" s="35">
        <f>+'[2]Jan ext legal'!H16+'[2]Feb ext legal'!H16+'[2]Mar ext legal'!H16+'[2]Apr ext legal'!H16+'[2]May ext legal'!H16+'[2]Jun ext legal'!H16+'[2]Jul ext legal'!H16</f>
        <v>0</v>
      </c>
      <c r="I16" s="34">
        <f>+'[2]Jan ext legal'!I16+'[2]Feb ext legal'!I16+'[2]Mar ext legal'!I16+'[2]Apr ext legal'!I16+'[2]May ext legal'!I16+'[2]Jun ext legal'!I16+'[2]Jul ext legal'!I16</f>
        <v>0</v>
      </c>
      <c r="J16" s="35">
        <f>+'[2]Jan ext legal'!K16+'[2]Feb ext legal'!K16+'[2]Mar ext legal'!K16+'[2]Apr ext legal'!K16+'[2]May ext legal'!K16+'[2]Jun ext legal'!K16+'[2]Jul ext legal'!K16</f>
        <v>0</v>
      </c>
      <c r="K16" s="35">
        <f>+'[2]Jan ext legal'!L16+'[2]Feb ext legal'!L16+'[2]Mar ext legal'!L16+'[2]Apr ext legal'!L16+'[2]May ext legal'!L16+'[2]Jun ext legal'!L16+'[2]Jul ext legal'!L16</f>
        <v>0</v>
      </c>
      <c r="L16" s="35">
        <f>+'[2]Jan ext legal'!M16+'[2]Feb ext legal'!M16+'[2]Mar ext legal'!M16+'[2]Apr ext legal'!M16+'[2]May ext legal'!M16+'[2]Jun ext legal'!M16+'[2]Jul ext legal'!M16</f>
        <v>0</v>
      </c>
      <c r="M16" s="74">
        <f t="shared" si="0"/>
        <v>0</v>
      </c>
      <c r="N16" s="75">
        <f t="shared" si="1"/>
        <v>0</v>
      </c>
      <c r="O16" s="36"/>
      <c r="P16" s="76">
        <f t="shared" si="2"/>
        <v>0</v>
      </c>
    </row>
    <row r="17" spans="1:16" s="32" customFormat="1" hidden="1" x14ac:dyDescent="0.2">
      <c r="A17" s="26">
        <v>106042</v>
      </c>
      <c r="B17" s="27" t="s">
        <v>144</v>
      </c>
      <c r="C17" s="27" t="s">
        <v>43</v>
      </c>
      <c r="D17" s="60">
        <v>0</v>
      </c>
      <c r="E17" s="29">
        <f>+'[2]Jan ext legal'!E17+'[2]Feb ext legal'!E17+'[2]Mar ext legal'!E17+'[2]Apr ext legal'!E17+'[2]May ext legal'!E17+'[2]Jun ext legal'!E17+'[2]Jul ext legal'!E17</f>
        <v>102546.5</v>
      </c>
      <c r="F17" s="30">
        <f>+'[2]Jan ext legal'!F17+'[2]Feb ext legal'!F17+'[2]Mar ext legal'!F17+'[2]Apr ext legal'!F17+'[2]May ext legal'!F17+'[2]Jun ext legal'!F17+'[2]Jul ext legal'!F17</f>
        <v>0</v>
      </c>
      <c r="G17" s="29">
        <f>+'[2]Jan ext legal'!G17+'[2]Feb ext legal'!G17+'[2]Mar ext legal'!G17+'[2]Apr ext legal'!G17+'[2]May ext legal'!G17+'[2]Jun ext legal'!G17+'[2]Jul ext legal'!G17</f>
        <v>0</v>
      </c>
      <c r="H17" s="30">
        <f>+'[2]Jan ext legal'!H17+'[2]Feb ext legal'!H17+'[2]Mar ext legal'!H17+'[2]Apr ext legal'!H17+'[2]May ext legal'!H17+'[2]Jun ext legal'!H17+'[2]Jul ext legal'!H17</f>
        <v>0</v>
      </c>
      <c r="I17" s="29">
        <f>+'[2]Jan ext legal'!I17+'[2]Feb ext legal'!I17+'[2]Mar ext legal'!I17+'[2]Apr ext legal'!I17+'[2]May ext legal'!I17+'[2]Jun ext legal'!I17+'[2]Jul ext legal'!I17</f>
        <v>0</v>
      </c>
      <c r="J17" s="30">
        <f>+'[2]Jan ext legal'!K17+'[2]Feb ext legal'!K17+'[2]Mar ext legal'!K17+'[2]Apr ext legal'!K17+'[2]May ext legal'!K17+'[2]Jun ext legal'!K17+'[2]Jul ext legal'!K17</f>
        <v>12980.6</v>
      </c>
      <c r="K17" s="30">
        <f>+'[2]Jan ext legal'!L17+'[2]Feb ext legal'!L17+'[2]Mar ext legal'!L17+'[2]Apr ext legal'!L17+'[2]May ext legal'!L17+'[2]Jun ext legal'!L17+'[2]Jul ext legal'!L17</f>
        <v>0</v>
      </c>
      <c r="L17" s="30">
        <f>+'[2]Jan ext legal'!M17+'[2]Feb ext legal'!M17+'[2]Mar ext legal'!M17+'[2]Apr ext legal'!M17+'[2]May ext legal'!M17+'[2]Jun ext legal'!M17+'[2]Jul ext legal'!M17</f>
        <v>0</v>
      </c>
      <c r="M17" s="74">
        <f t="shared" si="0"/>
        <v>0</v>
      </c>
      <c r="N17" s="75">
        <f t="shared" si="1"/>
        <v>0</v>
      </c>
      <c r="O17" s="31"/>
      <c r="P17" s="76">
        <f t="shared" si="2"/>
        <v>0</v>
      </c>
    </row>
    <row r="18" spans="1:16" s="32" customFormat="1" x14ac:dyDescent="0.2">
      <c r="A18" s="26">
        <v>106196</v>
      </c>
      <c r="B18" s="27" t="s">
        <v>56</v>
      </c>
      <c r="C18" s="27" t="s">
        <v>43</v>
      </c>
      <c r="D18" s="60">
        <v>20801.939999999999</v>
      </c>
      <c r="E18" s="29">
        <f>+'[2]Jan ext legal'!E18+'[2]Feb ext legal'!E18+'[2]Mar ext legal'!E18+'[2]Apr ext legal'!E18+'[2]May ext legal'!E18+'[2]Jun ext legal'!E18+'[2]Jul ext legal'!E18</f>
        <v>20801.939999999999</v>
      </c>
      <c r="F18" s="30">
        <f>+'[2]Jan ext legal'!F18+'[2]Feb ext legal'!F18+'[2]Mar ext legal'!F18+'[2]Apr ext legal'!F18+'[2]May ext legal'!F18+'[2]Jun ext legal'!F18+'[2]Jul ext legal'!F18</f>
        <v>0</v>
      </c>
      <c r="G18" s="29">
        <f>+'[2]Jan ext legal'!G18+'[2]Feb ext legal'!G18+'[2]Mar ext legal'!G18+'[2]Apr ext legal'!G18+'[2]May ext legal'!G18+'[2]Jun ext legal'!G18+'[2]Jul ext legal'!G18</f>
        <v>0</v>
      </c>
      <c r="H18" s="30">
        <f>+'[2]Jan ext legal'!H18+'[2]Feb ext legal'!H18+'[2]Mar ext legal'!H18+'[2]Apr ext legal'!H18+'[2]May ext legal'!H18+'[2]Jun ext legal'!H18+'[2]Jul ext legal'!H18</f>
        <v>0</v>
      </c>
      <c r="I18" s="29">
        <f>+'[2]Jan ext legal'!I18+'[2]Feb ext legal'!I18+'[2]Mar ext legal'!I18+'[2]Apr ext legal'!I18+'[2]May ext legal'!I18+'[2]Jun ext legal'!I18+'[2]Jul ext legal'!I18</f>
        <v>0</v>
      </c>
      <c r="J18" s="30">
        <f>+'[2]Jan ext legal'!K18+'[2]Feb ext legal'!K18+'[2]Mar ext legal'!K18+'[2]Apr ext legal'!K18+'[2]May ext legal'!K18+'[2]Jun ext legal'!K18+'[2]Jul ext legal'!K18</f>
        <v>0</v>
      </c>
      <c r="K18" s="30">
        <f>+'[2]Jan ext legal'!L18+'[2]Feb ext legal'!L18+'[2]Mar ext legal'!L18+'[2]Apr ext legal'!L18+'[2]May ext legal'!L18+'[2]Jun ext legal'!L18+'[2]Jul ext legal'!L18</f>
        <v>0</v>
      </c>
      <c r="L18" s="30">
        <f>+'[2]Jan ext legal'!M18+'[2]Feb ext legal'!M18+'[2]Mar ext legal'!M18+'[2]Apr ext legal'!M18+'[2]May ext legal'!M18+'[2]Jun ext legal'!M18+'[2]Jul ext legal'!M18</f>
        <v>0</v>
      </c>
      <c r="M18" s="74">
        <f t="shared" si="0"/>
        <v>1.7727427247136484E-3</v>
      </c>
      <c r="N18" s="75">
        <f t="shared" si="1"/>
        <v>15450.648720394111</v>
      </c>
      <c r="O18" s="31"/>
      <c r="P18" s="76">
        <f t="shared" si="2"/>
        <v>36252.588720394109</v>
      </c>
    </row>
    <row r="19" spans="1:16" s="32" customFormat="1" x14ac:dyDescent="0.2">
      <c r="A19" s="33">
        <v>106230</v>
      </c>
      <c r="B19" s="32" t="s">
        <v>57</v>
      </c>
      <c r="D19" s="61">
        <v>1063397.8600000001</v>
      </c>
      <c r="E19" s="34">
        <f>+'[2]Jan ext legal'!E19+'[2]Feb ext legal'!E19+'[2]Mar ext legal'!E19+'[2]Apr ext legal'!E19+'[2]May ext legal'!E19+'[2]Jun ext legal'!E19+'[2]Jul ext legal'!E19</f>
        <v>1063397.8599999999</v>
      </c>
      <c r="F19" s="35">
        <f>+'[2]Jan ext legal'!F19+'[2]Feb ext legal'!F19+'[2]Mar ext legal'!F19+'[2]Apr ext legal'!F19+'[2]May ext legal'!F19+'[2]Jun ext legal'!F19+'[2]Jul ext legal'!F19</f>
        <v>0</v>
      </c>
      <c r="G19" s="34">
        <f>+'[2]Jan ext legal'!G19+'[2]Feb ext legal'!G19+'[2]Mar ext legal'!G19+'[2]Apr ext legal'!G19+'[2]May ext legal'!G19+'[2]Jun ext legal'!G19+'[2]Jul ext legal'!G19</f>
        <v>0</v>
      </c>
      <c r="H19" s="35">
        <f>+'[2]Jan ext legal'!H19+'[2]Feb ext legal'!H19+'[2]Mar ext legal'!H19+'[2]Apr ext legal'!H19+'[2]May ext legal'!H19+'[2]Jun ext legal'!H19+'[2]Jul ext legal'!H19</f>
        <v>0</v>
      </c>
      <c r="I19" s="34">
        <f>+'[2]Jan ext legal'!I19+'[2]Feb ext legal'!I19+'[2]Mar ext legal'!I19+'[2]Apr ext legal'!I19+'[2]May ext legal'!I19+'[2]Jun ext legal'!I19+'[2]Jul ext legal'!I19</f>
        <v>0</v>
      </c>
      <c r="J19" s="35">
        <f>+'[2]Jan ext legal'!K19+'[2]Feb ext legal'!K19+'[2]Mar ext legal'!K19+'[2]Apr ext legal'!K19+'[2]May ext legal'!K19+'[2]Jun ext legal'!K19+'[2]Jul ext legal'!K19</f>
        <v>0</v>
      </c>
      <c r="K19" s="35">
        <f>+'[2]Jan ext legal'!L19+'[2]Feb ext legal'!L19+'[2]Mar ext legal'!L19+'[2]Apr ext legal'!L19+'[2]May ext legal'!L19+'[2]Jun ext legal'!L19+'[2]Jul ext legal'!L19</f>
        <v>0</v>
      </c>
      <c r="L19" s="35">
        <f>+'[2]Jan ext legal'!M19+'[2]Feb ext legal'!M19+'[2]Mar ext legal'!M19+'[2]Apr ext legal'!M19+'[2]May ext legal'!M19+'[2]Jun ext legal'!M19+'[2]Jul ext legal'!M19</f>
        <v>0</v>
      </c>
      <c r="M19" s="74">
        <f t="shared" si="0"/>
        <v>9.0622837090726299E-2</v>
      </c>
      <c r="N19" s="75">
        <f t="shared" si="1"/>
        <v>789839.15850535268</v>
      </c>
      <c r="O19" s="36"/>
      <c r="P19" s="76">
        <f t="shared" si="2"/>
        <v>1853237.0185053528</v>
      </c>
    </row>
    <row r="20" spans="1:16" s="32" customFormat="1" x14ac:dyDescent="0.2">
      <c r="A20" s="33">
        <v>106298</v>
      </c>
      <c r="B20" s="32" t="s">
        <v>58</v>
      </c>
      <c r="C20" s="32" t="s">
        <v>59</v>
      </c>
      <c r="D20" s="61">
        <v>124315.45</v>
      </c>
      <c r="E20" s="34">
        <f>+'[2]Jan ext legal'!E20+'[2]Feb ext legal'!E20+'[2]Mar ext legal'!E20+'[2]Apr ext legal'!E20+'[2]May ext legal'!E20+'[2]Jun ext legal'!E20+'[2]Jul ext legal'!E20</f>
        <v>148.63</v>
      </c>
      <c r="F20" s="35">
        <f>+'[2]Jan ext legal'!F20+'[2]Feb ext legal'!F20+'[2]Mar ext legal'!F20+'[2]Apr ext legal'!F20+'[2]May ext legal'!F20+'[2]Jun ext legal'!F20+'[2]Jul ext legal'!F20</f>
        <v>0</v>
      </c>
      <c r="G20" s="34">
        <f>+'[2]Jan ext legal'!G20+'[2]Feb ext legal'!G20+'[2]Mar ext legal'!G20+'[2]Apr ext legal'!G20+'[2]May ext legal'!G20+'[2]Jun ext legal'!G20+'[2]Jul ext legal'!G20</f>
        <v>108426.73000000001</v>
      </c>
      <c r="H20" s="35">
        <f>+'[2]Jan ext legal'!H20+'[2]Feb ext legal'!H20+'[2]Mar ext legal'!H20+'[2]Apr ext legal'!H20+'[2]May ext legal'!H20+'[2]Jun ext legal'!H20+'[2]Jul ext legal'!H20</f>
        <v>0</v>
      </c>
      <c r="I20" s="34">
        <f>+'[2]Jan ext legal'!I20+'[2]Feb ext legal'!I20+'[2]Mar ext legal'!I20+'[2]Apr ext legal'!I20+'[2]May ext legal'!I20+'[2]Jun ext legal'!I20+'[2]Jul ext legal'!I20</f>
        <v>0</v>
      </c>
      <c r="J20" s="35">
        <f>+'[2]Jan ext legal'!K20+'[2]Feb ext legal'!K20+'[2]Mar ext legal'!K20+'[2]Apr ext legal'!K20+'[2]May ext legal'!K20+'[2]Jun ext legal'!K20+'[2]Jul ext legal'!K20</f>
        <v>15740.09</v>
      </c>
      <c r="K20" s="35">
        <f>+'[2]Jan ext legal'!L20+'[2]Feb ext legal'!L20+'[2]Mar ext legal'!L20+'[2]Apr ext legal'!L20+'[2]May ext legal'!L20+'[2]Jun ext legal'!L20+'[2]Jul ext legal'!L20</f>
        <v>0</v>
      </c>
      <c r="L20" s="35">
        <f>+'[2]Jan ext legal'!M20+'[2]Feb ext legal'!M20+'[2]Mar ext legal'!M20+'[2]Apr ext legal'!M20+'[2]May ext legal'!M20+'[2]Jun ext legal'!M20+'[2]Jul ext legal'!M20</f>
        <v>0</v>
      </c>
      <c r="M20" s="74">
        <f t="shared" si="0"/>
        <v>1.0594171003137367E-2</v>
      </c>
      <c r="N20" s="75">
        <f t="shared" si="1"/>
        <v>92335.347014159153</v>
      </c>
      <c r="O20" s="36"/>
      <c r="P20" s="76">
        <f t="shared" si="2"/>
        <v>216650.79701415915</v>
      </c>
    </row>
    <row r="21" spans="1:16" s="32" customFormat="1" x14ac:dyDescent="0.2">
      <c r="A21" s="33">
        <v>106303</v>
      </c>
      <c r="B21" s="32" t="s">
        <v>60</v>
      </c>
      <c r="C21" s="32" t="s">
        <v>61</v>
      </c>
      <c r="D21" s="61">
        <v>51352.160000000003</v>
      </c>
      <c r="E21" s="34">
        <f>+'[2]Jan ext legal'!E21+'[2]Feb ext legal'!E21+'[2]Mar ext legal'!E21+'[2]Apr ext legal'!E21+'[2]May ext legal'!E21+'[2]Jun ext legal'!E21+'[2]Jul ext legal'!E21</f>
        <v>0</v>
      </c>
      <c r="F21" s="35">
        <f>+'[2]Jan ext legal'!F21+'[2]Feb ext legal'!F21+'[2]Mar ext legal'!F21+'[2]Apr ext legal'!F21+'[2]May ext legal'!F21+'[2]Jun ext legal'!F21+'[2]Jul ext legal'!F21</f>
        <v>0</v>
      </c>
      <c r="G21" s="34">
        <f>+'[2]Jan ext legal'!G21+'[2]Feb ext legal'!G21+'[2]Mar ext legal'!G21+'[2]Apr ext legal'!G21+'[2]May ext legal'!G21+'[2]Jun ext legal'!G21+'[2]Jul ext legal'!G21</f>
        <v>36468.51</v>
      </c>
      <c r="H21" s="35">
        <f>+'[2]Jan ext legal'!H21+'[2]Feb ext legal'!H21+'[2]Mar ext legal'!H21+'[2]Apr ext legal'!H21+'[2]May ext legal'!H21+'[2]Jun ext legal'!H21+'[2]Jul ext legal'!H21</f>
        <v>14883.65</v>
      </c>
      <c r="I21" s="34">
        <f>+'[2]Jan ext legal'!I21+'[2]Feb ext legal'!I21+'[2]Mar ext legal'!I21+'[2]Apr ext legal'!I21+'[2]May ext legal'!I21+'[2]Jun ext legal'!I21+'[2]Jul ext legal'!I21</f>
        <v>0</v>
      </c>
      <c r="J21" s="35">
        <f>+'[2]Jan ext legal'!K21+'[2]Feb ext legal'!K21+'[2]Mar ext legal'!K21+'[2]Apr ext legal'!K21+'[2]May ext legal'!K21+'[2]Jun ext legal'!K21+'[2]Jul ext legal'!K21</f>
        <v>0</v>
      </c>
      <c r="K21" s="35">
        <f>+'[2]Jan ext legal'!L21+'[2]Feb ext legal'!L21+'[2]Mar ext legal'!L21+'[2]Apr ext legal'!L21+'[2]May ext legal'!L21+'[2]Jun ext legal'!L21+'[2]Jul ext legal'!L21</f>
        <v>0</v>
      </c>
      <c r="L21" s="35">
        <f>+'[2]Jan ext legal'!M21+'[2]Feb ext legal'!M21+'[2]Mar ext legal'!M21+'[2]Apr ext legal'!M21+'[2]May ext legal'!M21+'[2]Jun ext legal'!M21+'[2]Jul ext legal'!M21</f>
        <v>0</v>
      </c>
      <c r="M21" s="74">
        <f t="shared" si="0"/>
        <v>4.3762345261226226E-3</v>
      </c>
      <c r="N21" s="75">
        <f t="shared" si="1"/>
        <v>38141.836059207635</v>
      </c>
      <c r="O21" s="36"/>
      <c r="P21" s="76">
        <f t="shared" si="2"/>
        <v>89493.996059207639</v>
      </c>
    </row>
    <row r="22" spans="1:16" s="32" customFormat="1" x14ac:dyDescent="0.2">
      <c r="A22" s="33">
        <v>106331</v>
      </c>
      <c r="B22" s="32" t="s">
        <v>62</v>
      </c>
      <c r="D22" s="61">
        <v>494716.81</v>
      </c>
      <c r="E22" s="34">
        <f>+'[2]Jan ext legal'!E22+'[2]Feb ext legal'!E22+'[2]Mar ext legal'!E22+'[2]Apr ext legal'!E22+'[2]May ext legal'!E22+'[2]Jun ext legal'!E22+'[2]Jul ext legal'!E22</f>
        <v>0</v>
      </c>
      <c r="F22" s="35">
        <f>+'[2]Jan ext legal'!F22+'[2]Feb ext legal'!F22+'[2]Mar ext legal'!F22+'[2]Apr ext legal'!F22+'[2]May ext legal'!F22+'[2]Jun ext legal'!F22+'[2]Jul ext legal'!F22</f>
        <v>0</v>
      </c>
      <c r="G22" s="34">
        <f>+'[2]Jan ext legal'!G22+'[2]Feb ext legal'!G22+'[2]Mar ext legal'!G22+'[2]Apr ext legal'!G22+'[2]May ext legal'!G22+'[2]Jun ext legal'!G22+'[2]Jul ext legal'!G22</f>
        <v>493843.73000000004</v>
      </c>
      <c r="H22" s="35">
        <f>+'[2]Jan ext legal'!H22+'[2]Feb ext legal'!H22+'[2]Mar ext legal'!H22+'[2]Apr ext legal'!H22+'[2]May ext legal'!H22+'[2]Jun ext legal'!H22+'[2]Jul ext legal'!H22</f>
        <v>873.08</v>
      </c>
      <c r="I22" s="34">
        <f>+'[2]Jan ext legal'!I22+'[2]Feb ext legal'!I22+'[2]Mar ext legal'!I22+'[2]Apr ext legal'!I22+'[2]May ext legal'!I22+'[2]Jun ext legal'!I22+'[2]Jul ext legal'!I22</f>
        <v>0</v>
      </c>
      <c r="J22" s="35">
        <f>+'[2]Jan ext legal'!K22+'[2]Feb ext legal'!K22+'[2]Mar ext legal'!K22+'[2]Apr ext legal'!K22+'[2]May ext legal'!K22+'[2]Jun ext legal'!K22+'[2]Jul ext legal'!K22</f>
        <v>0</v>
      </c>
      <c r="K22" s="35">
        <f>+'[2]Jan ext legal'!L22+'[2]Feb ext legal'!L22+'[2]Mar ext legal'!L22+'[2]Apr ext legal'!L22+'[2]May ext legal'!L22+'[2]Jun ext legal'!L22+'[2]Jul ext legal'!L22</f>
        <v>0</v>
      </c>
      <c r="L22" s="35">
        <f>+'[2]Jan ext legal'!M22+'[2]Feb ext legal'!M22+'[2]Mar ext legal'!M22+'[2]Apr ext legal'!M22+'[2]May ext legal'!M22+'[2]Jun ext legal'!M22+'[2]Jul ext legal'!M22</f>
        <v>0</v>
      </c>
      <c r="M22" s="74">
        <f t="shared" si="0"/>
        <v>4.2159799793723293E-2</v>
      </c>
      <c r="N22" s="75">
        <f t="shared" si="1"/>
        <v>367451.09578164131</v>
      </c>
      <c r="O22" s="36"/>
      <c r="P22" s="76">
        <f t="shared" si="2"/>
        <v>862167.90578164137</v>
      </c>
    </row>
    <row r="23" spans="1:16" s="32" customFormat="1" hidden="1" x14ac:dyDescent="0.2">
      <c r="A23" s="33">
        <v>106580</v>
      </c>
      <c r="B23" s="32" t="s">
        <v>63</v>
      </c>
      <c r="D23" s="61">
        <v>0</v>
      </c>
      <c r="E23" s="34">
        <f>+'[2]Jan ext legal'!E23+'[2]Feb ext legal'!E23+'[2]Mar ext legal'!E23+'[2]Apr ext legal'!E23+'[2]May ext legal'!E23+'[2]Jun ext legal'!E23+'[2]Jul ext legal'!E23</f>
        <v>0</v>
      </c>
      <c r="F23" s="35">
        <f>+'[2]Jan ext legal'!F23+'[2]Feb ext legal'!F23+'[2]Mar ext legal'!F23+'[2]Apr ext legal'!F23+'[2]May ext legal'!F23+'[2]Jun ext legal'!F23+'[2]Jul ext legal'!F23</f>
        <v>0</v>
      </c>
      <c r="G23" s="34">
        <f>+'[2]Jan ext legal'!G23+'[2]Feb ext legal'!G23+'[2]Mar ext legal'!G23+'[2]Apr ext legal'!G23+'[2]May ext legal'!G23+'[2]Jun ext legal'!G23+'[2]Jul ext legal'!G23</f>
        <v>0</v>
      </c>
      <c r="H23" s="35">
        <f>+'[2]Jan ext legal'!H23+'[2]Feb ext legal'!H23+'[2]Mar ext legal'!H23+'[2]Apr ext legal'!H23+'[2]May ext legal'!H23+'[2]Jun ext legal'!H23+'[2]Jul ext legal'!H23</f>
        <v>0</v>
      </c>
      <c r="I23" s="34">
        <f>+'[2]Jan ext legal'!I23+'[2]Feb ext legal'!I23+'[2]Mar ext legal'!I23+'[2]Apr ext legal'!I23+'[2]May ext legal'!I23+'[2]Jun ext legal'!I23+'[2]Jul ext legal'!I23</f>
        <v>0</v>
      </c>
      <c r="J23" s="35">
        <f>+'[2]Jan ext legal'!K23+'[2]Feb ext legal'!K23+'[2]Mar ext legal'!K23+'[2]Apr ext legal'!K23+'[2]May ext legal'!K23+'[2]Jun ext legal'!K23+'[2]Jul ext legal'!K23</f>
        <v>0</v>
      </c>
      <c r="K23" s="35">
        <f>+'[2]Jan ext legal'!L23+'[2]Feb ext legal'!L23+'[2]Mar ext legal'!L23+'[2]Apr ext legal'!L23+'[2]May ext legal'!L23+'[2]Jun ext legal'!L23+'[2]Jul ext legal'!L23</f>
        <v>0</v>
      </c>
      <c r="L23" s="35">
        <f>+'[2]Jan ext legal'!M23+'[2]Feb ext legal'!M23+'[2]Mar ext legal'!M23+'[2]Apr ext legal'!M23+'[2]May ext legal'!M23+'[2]Jun ext legal'!M23+'[2]Jul ext legal'!M23</f>
        <v>0</v>
      </c>
      <c r="M23" s="74">
        <f t="shared" si="0"/>
        <v>0</v>
      </c>
      <c r="N23" s="75">
        <f t="shared" si="1"/>
        <v>0</v>
      </c>
      <c r="O23" s="36"/>
      <c r="P23" s="76">
        <f t="shared" si="2"/>
        <v>0</v>
      </c>
    </row>
    <row r="24" spans="1:16" s="32" customFormat="1" hidden="1" x14ac:dyDescent="0.2">
      <c r="A24" s="33">
        <v>106582</v>
      </c>
      <c r="B24" s="32" t="s">
        <v>64</v>
      </c>
      <c r="C24" s="32" t="s">
        <v>65</v>
      </c>
      <c r="D24" s="61">
        <v>0</v>
      </c>
      <c r="E24" s="34">
        <f>+'[2]Jan ext legal'!E24+'[2]Feb ext legal'!E24+'[2]Mar ext legal'!E24+'[2]Apr ext legal'!E24+'[2]May ext legal'!E24+'[2]Jun ext legal'!E24+'[2]Jul ext legal'!E24</f>
        <v>0</v>
      </c>
      <c r="F24" s="35">
        <f>+'[2]Jan ext legal'!F24+'[2]Feb ext legal'!F24+'[2]Mar ext legal'!F24+'[2]Apr ext legal'!F24+'[2]May ext legal'!F24+'[2]Jun ext legal'!F24+'[2]Jul ext legal'!F24</f>
        <v>0</v>
      </c>
      <c r="G24" s="34">
        <f>+'[2]Jan ext legal'!G24+'[2]Feb ext legal'!G24+'[2]Mar ext legal'!G24+'[2]Apr ext legal'!G24+'[2]May ext legal'!G24+'[2]Jun ext legal'!G24+'[2]Jul ext legal'!G24</f>
        <v>0</v>
      </c>
      <c r="H24" s="35">
        <f>+'[2]Jan ext legal'!H24+'[2]Feb ext legal'!H24+'[2]Mar ext legal'!H24+'[2]Apr ext legal'!H24+'[2]May ext legal'!H24+'[2]Jun ext legal'!H24+'[2]Jul ext legal'!H24</f>
        <v>0</v>
      </c>
      <c r="I24" s="34">
        <f>+'[2]Jan ext legal'!I24+'[2]Feb ext legal'!I24+'[2]Mar ext legal'!I24+'[2]Apr ext legal'!I24+'[2]May ext legal'!I24+'[2]Jun ext legal'!I24+'[2]Jul ext legal'!I24</f>
        <v>0</v>
      </c>
      <c r="J24" s="35">
        <f>+'[2]Jan ext legal'!K24+'[2]Feb ext legal'!K24+'[2]Mar ext legal'!K24+'[2]Apr ext legal'!K24+'[2]May ext legal'!K24+'[2]Jun ext legal'!K24+'[2]Jul ext legal'!K24</f>
        <v>0</v>
      </c>
      <c r="K24" s="35">
        <f>+'[2]Jan ext legal'!L24+'[2]Feb ext legal'!L24+'[2]Mar ext legal'!L24+'[2]Apr ext legal'!L24+'[2]May ext legal'!L24+'[2]Jun ext legal'!L24+'[2]Jul ext legal'!L24</f>
        <v>0</v>
      </c>
      <c r="L24" s="35">
        <f>+'[2]Jan ext legal'!M24+'[2]Feb ext legal'!M24+'[2]Mar ext legal'!M24+'[2]Apr ext legal'!M24+'[2]May ext legal'!M24+'[2]Jun ext legal'!M24+'[2]Jul ext legal'!M24</f>
        <v>0</v>
      </c>
      <c r="M24" s="74">
        <f t="shared" si="0"/>
        <v>0</v>
      </c>
      <c r="N24" s="75">
        <f t="shared" si="1"/>
        <v>0</v>
      </c>
      <c r="O24" s="36"/>
      <c r="P24" s="76">
        <f t="shared" si="2"/>
        <v>0</v>
      </c>
    </row>
    <row r="25" spans="1:16" s="32" customFormat="1" hidden="1" x14ac:dyDescent="0.2">
      <c r="A25" s="33">
        <v>106587</v>
      </c>
      <c r="B25" s="32" t="s">
        <v>66</v>
      </c>
      <c r="C25" s="32" t="s">
        <v>67</v>
      </c>
      <c r="D25" s="61">
        <v>0</v>
      </c>
      <c r="E25" s="34">
        <f>+'[2]Jan ext legal'!E25+'[2]Feb ext legal'!E25+'[2]Mar ext legal'!E25+'[2]Apr ext legal'!E25+'[2]May ext legal'!E25+'[2]Jun ext legal'!E25+'[2]Jul ext legal'!E25</f>
        <v>0</v>
      </c>
      <c r="F25" s="35">
        <f>+'[2]Jan ext legal'!F25+'[2]Feb ext legal'!F25+'[2]Mar ext legal'!F25+'[2]Apr ext legal'!F25+'[2]May ext legal'!F25+'[2]Jun ext legal'!F25+'[2]Jul ext legal'!F25</f>
        <v>0</v>
      </c>
      <c r="G25" s="34">
        <f>+'[2]Jan ext legal'!G25+'[2]Feb ext legal'!G25+'[2]Mar ext legal'!G25+'[2]Apr ext legal'!G25+'[2]May ext legal'!G25+'[2]Jun ext legal'!G25+'[2]Jul ext legal'!G25</f>
        <v>0</v>
      </c>
      <c r="H25" s="35">
        <f>+'[2]Jan ext legal'!H25+'[2]Feb ext legal'!H25+'[2]Mar ext legal'!H25+'[2]Apr ext legal'!H25+'[2]May ext legal'!H25+'[2]Jun ext legal'!H25+'[2]Jul ext legal'!H25</f>
        <v>0</v>
      </c>
      <c r="I25" s="34">
        <f>+'[2]Jan ext legal'!I25+'[2]Feb ext legal'!I25+'[2]Mar ext legal'!I25+'[2]Apr ext legal'!I25+'[2]May ext legal'!I25+'[2]Jun ext legal'!I25+'[2]Jul ext legal'!I25</f>
        <v>0</v>
      </c>
      <c r="J25" s="35">
        <f>+'[2]Jan ext legal'!K25+'[2]Feb ext legal'!K25+'[2]Mar ext legal'!K25+'[2]Apr ext legal'!K25+'[2]May ext legal'!K25+'[2]Jun ext legal'!K25+'[2]Jul ext legal'!K25</f>
        <v>0</v>
      </c>
      <c r="K25" s="35">
        <f>+'[2]Jan ext legal'!L25+'[2]Feb ext legal'!L25+'[2]Mar ext legal'!L25+'[2]Apr ext legal'!L25+'[2]May ext legal'!L25+'[2]Jun ext legal'!L25+'[2]Jul ext legal'!L25</f>
        <v>0</v>
      </c>
      <c r="L25" s="35">
        <f>+'[2]Jan ext legal'!M25+'[2]Feb ext legal'!M25+'[2]Mar ext legal'!M25+'[2]Apr ext legal'!M25+'[2]May ext legal'!M25+'[2]Jun ext legal'!M25+'[2]Jul ext legal'!M25</f>
        <v>0</v>
      </c>
      <c r="M25" s="74">
        <f t="shared" si="0"/>
        <v>0</v>
      </c>
      <c r="N25" s="75">
        <f t="shared" si="1"/>
        <v>0</v>
      </c>
      <c r="O25" s="36"/>
      <c r="P25" s="76">
        <f t="shared" si="2"/>
        <v>0</v>
      </c>
    </row>
    <row r="26" spans="1:16" s="32" customFormat="1" hidden="1" x14ac:dyDescent="0.2">
      <c r="A26" s="33">
        <v>106588</v>
      </c>
      <c r="B26" s="32" t="s">
        <v>68</v>
      </c>
      <c r="C26" s="32" t="s">
        <v>69</v>
      </c>
      <c r="D26" s="61">
        <v>0</v>
      </c>
      <c r="E26" s="34">
        <f>+'[2]Jan ext legal'!E26+'[2]Feb ext legal'!E26+'[2]Mar ext legal'!E26+'[2]Apr ext legal'!E26+'[2]May ext legal'!E26+'[2]Jun ext legal'!E26+'[2]Jul ext legal'!E26</f>
        <v>0</v>
      </c>
      <c r="F26" s="35">
        <f>+'[2]Jan ext legal'!F26+'[2]Feb ext legal'!F26+'[2]Mar ext legal'!F26+'[2]Apr ext legal'!F26+'[2]May ext legal'!F26+'[2]Jun ext legal'!F26+'[2]Jul ext legal'!F26</f>
        <v>0</v>
      </c>
      <c r="G26" s="34">
        <f>+'[2]Jan ext legal'!G26+'[2]Feb ext legal'!G26+'[2]Mar ext legal'!G26+'[2]Apr ext legal'!G26+'[2]May ext legal'!G26+'[2]Jun ext legal'!G26+'[2]Jul ext legal'!G26</f>
        <v>0</v>
      </c>
      <c r="H26" s="35">
        <f>+'[2]Jan ext legal'!H26+'[2]Feb ext legal'!H26+'[2]Mar ext legal'!H26+'[2]Apr ext legal'!H26+'[2]May ext legal'!H26+'[2]Jun ext legal'!H26+'[2]Jul ext legal'!H26</f>
        <v>0</v>
      </c>
      <c r="I26" s="34">
        <f>+'[2]Jan ext legal'!I26+'[2]Feb ext legal'!I26+'[2]Mar ext legal'!I26+'[2]Apr ext legal'!I26+'[2]May ext legal'!I26+'[2]Jun ext legal'!I26+'[2]Jul ext legal'!I26</f>
        <v>0</v>
      </c>
      <c r="J26" s="35">
        <f>+'[2]Jan ext legal'!K26+'[2]Feb ext legal'!K26+'[2]Mar ext legal'!K26+'[2]Apr ext legal'!K26+'[2]May ext legal'!K26+'[2]Jun ext legal'!K26+'[2]Jul ext legal'!K26</f>
        <v>0</v>
      </c>
      <c r="K26" s="35">
        <f>+'[2]Jan ext legal'!L26+'[2]Feb ext legal'!L26+'[2]Mar ext legal'!L26+'[2]Apr ext legal'!L26+'[2]May ext legal'!L26+'[2]Jun ext legal'!L26+'[2]Jul ext legal'!L26</f>
        <v>0</v>
      </c>
      <c r="L26" s="35">
        <f>+'[2]Jan ext legal'!M26+'[2]Feb ext legal'!M26+'[2]Mar ext legal'!M26+'[2]Apr ext legal'!M26+'[2]May ext legal'!M26+'[2]Jun ext legal'!M26+'[2]Jul ext legal'!M26</f>
        <v>0</v>
      </c>
      <c r="M26" s="74">
        <f t="shared" si="0"/>
        <v>0</v>
      </c>
      <c r="N26" s="75">
        <f t="shared" si="1"/>
        <v>0</v>
      </c>
      <c r="O26" s="36"/>
      <c r="P26" s="76">
        <f t="shared" si="2"/>
        <v>0</v>
      </c>
    </row>
    <row r="27" spans="1:16" s="32" customFormat="1" hidden="1" x14ac:dyDescent="0.2">
      <c r="A27" s="33">
        <v>106589</v>
      </c>
      <c r="B27" s="32" t="s">
        <v>70</v>
      </c>
      <c r="D27" s="61">
        <v>0</v>
      </c>
      <c r="E27" s="34">
        <f>+'[2]Jan ext legal'!E27+'[2]Feb ext legal'!E27+'[2]Mar ext legal'!E27+'[2]Apr ext legal'!E27+'[2]May ext legal'!E27+'[2]Jun ext legal'!E27+'[2]Jul ext legal'!E27</f>
        <v>0</v>
      </c>
      <c r="F27" s="35">
        <f>+'[2]Jan ext legal'!F27+'[2]Feb ext legal'!F27+'[2]Mar ext legal'!F27+'[2]Apr ext legal'!F27+'[2]May ext legal'!F27+'[2]Jun ext legal'!F27+'[2]Jul ext legal'!F27</f>
        <v>0</v>
      </c>
      <c r="G27" s="34">
        <f>+'[2]Jan ext legal'!G27+'[2]Feb ext legal'!G27+'[2]Mar ext legal'!G27+'[2]Apr ext legal'!G27+'[2]May ext legal'!G27+'[2]Jun ext legal'!G27+'[2]Jul ext legal'!G27</f>
        <v>0</v>
      </c>
      <c r="H27" s="35">
        <f>+'[2]Jan ext legal'!H27+'[2]Feb ext legal'!H27+'[2]Mar ext legal'!H27+'[2]Apr ext legal'!H27+'[2]May ext legal'!H27+'[2]Jun ext legal'!H27+'[2]Jul ext legal'!H27</f>
        <v>0</v>
      </c>
      <c r="I27" s="34">
        <f>+'[2]Jan ext legal'!I27+'[2]Feb ext legal'!I27+'[2]Mar ext legal'!I27+'[2]Apr ext legal'!I27+'[2]May ext legal'!I27+'[2]Jun ext legal'!I27+'[2]Jul ext legal'!I27</f>
        <v>0</v>
      </c>
      <c r="J27" s="35">
        <f>+'[2]Jan ext legal'!K27+'[2]Feb ext legal'!K27+'[2]Mar ext legal'!K27+'[2]Apr ext legal'!K27+'[2]May ext legal'!K27+'[2]Jun ext legal'!K27+'[2]Jul ext legal'!K27</f>
        <v>0</v>
      </c>
      <c r="K27" s="35">
        <f>+'[2]Jan ext legal'!L27+'[2]Feb ext legal'!L27+'[2]Mar ext legal'!L27+'[2]Apr ext legal'!L27+'[2]May ext legal'!L27+'[2]Jun ext legal'!L27+'[2]Jul ext legal'!L27</f>
        <v>0</v>
      </c>
      <c r="L27" s="35">
        <f>+'[2]Jan ext legal'!M27+'[2]Feb ext legal'!M27+'[2]Mar ext legal'!M27+'[2]Apr ext legal'!M27+'[2]May ext legal'!M27+'[2]Jun ext legal'!M27+'[2]Jul ext legal'!M27</f>
        <v>0</v>
      </c>
      <c r="M27" s="74">
        <f t="shared" si="0"/>
        <v>0</v>
      </c>
      <c r="N27" s="75">
        <f t="shared" si="1"/>
        <v>0</v>
      </c>
      <c r="O27" s="36"/>
      <c r="P27" s="76">
        <f t="shared" si="2"/>
        <v>0</v>
      </c>
    </row>
    <row r="28" spans="1:16" s="32" customFormat="1" hidden="1" x14ac:dyDescent="0.2">
      <c r="A28" s="33">
        <v>106590</v>
      </c>
      <c r="B28" s="32" t="s">
        <v>71</v>
      </c>
      <c r="C28" s="32" t="s">
        <v>69</v>
      </c>
      <c r="D28" s="61">
        <v>0</v>
      </c>
      <c r="E28" s="34">
        <f>+'[2]Jan ext legal'!E28+'[2]Feb ext legal'!E28+'[2]Mar ext legal'!E28+'[2]Apr ext legal'!E28+'[2]May ext legal'!E28+'[2]Jun ext legal'!E28+'[2]Jul ext legal'!E28</f>
        <v>0</v>
      </c>
      <c r="F28" s="35">
        <f>+'[2]Jan ext legal'!F28+'[2]Feb ext legal'!F28+'[2]Mar ext legal'!F28+'[2]Apr ext legal'!F28+'[2]May ext legal'!F28+'[2]Jun ext legal'!F28+'[2]Jul ext legal'!F28</f>
        <v>0</v>
      </c>
      <c r="G28" s="34">
        <f>+'[2]Jan ext legal'!G28+'[2]Feb ext legal'!G28+'[2]Mar ext legal'!G28+'[2]Apr ext legal'!G28+'[2]May ext legal'!G28+'[2]Jun ext legal'!G28+'[2]Jul ext legal'!G28</f>
        <v>0</v>
      </c>
      <c r="H28" s="35">
        <f>+'[2]Jan ext legal'!H28+'[2]Feb ext legal'!H28+'[2]Mar ext legal'!H28+'[2]Apr ext legal'!H28+'[2]May ext legal'!H28+'[2]Jun ext legal'!H28+'[2]Jul ext legal'!H28</f>
        <v>0</v>
      </c>
      <c r="I28" s="34">
        <f>+'[2]Jan ext legal'!I28+'[2]Feb ext legal'!I28+'[2]Mar ext legal'!I28+'[2]Apr ext legal'!I28+'[2]May ext legal'!I28+'[2]Jun ext legal'!I28+'[2]Jul ext legal'!I28</f>
        <v>0</v>
      </c>
      <c r="J28" s="35">
        <f>+'[2]Jan ext legal'!K28+'[2]Feb ext legal'!K28+'[2]Mar ext legal'!K28+'[2]Apr ext legal'!K28+'[2]May ext legal'!K28+'[2]Jun ext legal'!K28+'[2]Jul ext legal'!K28</f>
        <v>0</v>
      </c>
      <c r="K28" s="35">
        <f>+'[2]Jan ext legal'!L28+'[2]Feb ext legal'!L28+'[2]Mar ext legal'!L28+'[2]Apr ext legal'!L28+'[2]May ext legal'!L28+'[2]Jun ext legal'!L28+'[2]Jul ext legal'!L28</f>
        <v>0</v>
      </c>
      <c r="L28" s="35">
        <f>+'[2]Jan ext legal'!M28+'[2]Feb ext legal'!M28+'[2]Mar ext legal'!M28+'[2]Apr ext legal'!M28+'[2]May ext legal'!M28+'[2]Jun ext legal'!M28+'[2]Jul ext legal'!M28</f>
        <v>0</v>
      </c>
      <c r="M28" s="74">
        <f t="shared" si="0"/>
        <v>0</v>
      </c>
      <c r="N28" s="75">
        <f t="shared" si="1"/>
        <v>0</v>
      </c>
      <c r="O28" s="36"/>
      <c r="P28" s="76">
        <f t="shared" si="2"/>
        <v>0</v>
      </c>
    </row>
    <row r="29" spans="1:16" s="32" customFormat="1" hidden="1" x14ac:dyDescent="0.2">
      <c r="A29" s="33">
        <v>106591</v>
      </c>
      <c r="B29" s="32" t="s">
        <v>72</v>
      </c>
      <c r="C29" s="32" t="s">
        <v>69</v>
      </c>
      <c r="D29" s="61">
        <v>0</v>
      </c>
      <c r="E29" s="34">
        <f>+'[2]Jan ext legal'!E29+'[2]Feb ext legal'!E29+'[2]Mar ext legal'!E29+'[2]Apr ext legal'!E29+'[2]May ext legal'!E29+'[2]Jun ext legal'!E29+'[2]Jul ext legal'!E29</f>
        <v>0</v>
      </c>
      <c r="F29" s="35">
        <f>+'[2]Jan ext legal'!F29+'[2]Feb ext legal'!F29+'[2]Mar ext legal'!F29+'[2]Apr ext legal'!F29+'[2]May ext legal'!F29+'[2]Jun ext legal'!F29+'[2]Jul ext legal'!F29</f>
        <v>0</v>
      </c>
      <c r="G29" s="34">
        <f>+'[2]Jan ext legal'!G29+'[2]Feb ext legal'!G29+'[2]Mar ext legal'!G29+'[2]Apr ext legal'!G29+'[2]May ext legal'!G29+'[2]Jun ext legal'!G29+'[2]Jul ext legal'!G29</f>
        <v>0</v>
      </c>
      <c r="H29" s="35">
        <f>+'[2]Jan ext legal'!H29+'[2]Feb ext legal'!H29+'[2]Mar ext legal'!H29+'[2]Apr ext legal'!H29+'[2]May ext legal'!H29+'[2]Jun ext legal'!H29+'[2]Jul ext legal'!H29</f>
        <v>0</v>
      </c>
      <c r="I29" s="34">
        <f>+'[2]Jan ext legal'!I29+'[2]Feb ext legal'!I29+'[2]Mar ext legal'!I29+'[2]Apr ext legal'!I29+'[2]May ext legal'!I29+'[2]Jun ext legal'!I29+'[2]Jul ext legal'!I29</f>
        <v>0</v>
      </c>
      <c r="J29" s="35">
        <f>+'[2]Jan ext legal'!K29+'[2]Feb ext legal'!K29+'[2]Mar ext legal'!K29+'[2]Apr ext legal'!K29+'[2]May ext legal'!K29+'[2]Jun ext legal'!K29+'[2]Jul ext legal'!K29</f>
        <v>0</v>
      </c>
      <c r="K29" s="35">
        <f>+'[2]Jan ext legal'!L29+'[2]Feb ext legal'!L29+'[2]Mar ext legal'!L29+'[2]Apr ext legal'!L29+'[2]May ext legal'!L29+'[2]Jun ext legal'!L29+'[2]Jul ext legal'!L29</f>
        <v>0</v>
      </c>
      <c r="L29" s="35">
        <f>+'[2]Jan ext legal'!M29+'[2]Feb ext legal'!M29+'[2]Mar ext legal'!M29+'[2]Apr ext legal'!M29+'[2]May ext legal'!M29+'[2]Jun ext legal'!M29+'[2]Jul ext legal'!M29</f>
        <v>0</v>
      </c>
      <c r="M29" s="74">
        <f t="shared" si="0"/>
        <v>0</v>
      </c>
      <c r="N29" s="75">
        <f t="shared" si="1"/>
        <v>0</v>
      </c>
      <c r="O29" s="36"/>
      <c r="P29" s="76">
        <f t="shared" si="2"/>
        <v>0</v>
      </c>
    </row>
    <row r="30" spans="1:16" s="32" customFormat="1" hidden="1" x14ac:dyDescent="0.2">
      <c r="A30" s="33">
        <v>106592</v>
      </c>
      <c r="B30" s="32" t="s">
        <v>73</v>
      </c>
      <c r="C30" s="32" t="s">
        <v>69</v>
      </c>
      <c r="D30" s="61">
        <v>0</v>
      </c>
      <c r="E30" s="34">
        <f>+'[2]Jan ext legal'!E30+'[2]Feb ext legal'!E30+'[2]Mar ext legal'!E30+'[2]Apr ext legal'!E30+'[2]May ext legal'!E30+'[2]Jun ext legal'!E30+'[2]Jul ext legal'!E30</f>
        <v>0</v>
      </c>
      <c r="F30" s="35">
        <f>+'[2]Jan ext legal'!F30+'[2]Feb ext legal'!F30+'[2]Mar ext legal'!F30+'[2]Apr ext legal'!F30+'[2]May ext legal'!F30+'[2]Jun ext legal'!F30+'[2]Jul ext legal'!F30</f>
        <v>0</v>
      </c>
      <c r="G30" s="34">
        <f>+'[2]Jan ext legal'!G30+'[2]Feb ext legal'!G30+'[2]Mar ext legal'!G30+'[2]Apr ext legal'!G30+'[2]May ext legal'!G30+'[2]Jun ext legal'!G30+'[2]Jul ext legal'!G30</f>
        <v>0</v>
      </c>
      <c r="H30" s="35">
        <f>+'[2]Jan ext legal'!H30+'[2]Feb ext legal'!H30+'[2]Mar ext legal'!H30+'[2]Apr ext legal'!H30+'[2]May ext legal'!H30+'[2]Jun ext legal'!H30+'[2]Jul ext legal'!H30</f>
        <v>0</v>
      </c>
      <c r="I30" s="34">
        <f>+'[2]Jan ext legal'!I30+'[2]Feb ext legal'!I30+'[2]Mar ext legal'!I30+'[2]Apr ext legal'!I30+'[2]May ext legal'!I30+'[2]Jun ext legal'!I30+'[2]Jul ext legal'!I30</f>
        <v>0</v>
      </c>
      <c r="J30" s="35">
        <f>+'[2]Jan ext legal'!K30+'[2]Feb ext legal'!K30+'[2]Mar ext legal'!K30+'[2]Apr ext legal'!K30+'[2]May ext legal'!K30+'[2]Jun ext legal'!K30+'[2]Jul ext legal'!K30</f>
        <v>0</v>
      </c>
      <c r="K30" s="35">
        <f>+'[2]Jan ext legal'!L30+'[2]Feb ext legal'!L30+'[2]Mar ext legal'!L30+'[2]Apr ext legal'!L30+'[2]May ext legal'!L30+'[2]Jun ext legal'!L30+'[2]Jul ext legal'!L30</f>
        <v>0</v>
      </c>
      <c r="L30" s="35">
        <f>+'[2]Jan ext legal'!M30+'[2]Feb ext legal'!M30+'[2]Mar ext legal'!M30+'[2]Apr ext legal'!M30+'[2]May ext legal'!M30+'[2]Jun ext legal'!M30+'[2]Jul ext legal'!M30</f>
        <v>0</v>
      </c>
      <c r="M30" s="74">
        <f t="shared" si="0"/>
        <v>0</v>
      </c>
      <c r="N30" s="75">
        <f t="shared" si="1"/>
        <v>0</v>
      </c>
      <c r="O30" s="36"/>
      <c r="P30" s="76">
        <f t="shared" si="2"/>
        <v>0</v>
      </c>
    </row>
    <row r="31" spans="1:16" s="32" customFormat="1" hidden="1" x14ac:dyDescent="0.2">
      <c r="A31" s="33">
        <v>106593</v>
      </c>
      <c r="B31" s="32" t="s">
        <v>74</v>
      </c>
      <c r="C31" s="32" t="s">
        <v>69</v>
      </c>
      <c r="D31" s="61">
        <v>0</v>
      </c>
      <c r="E31" s="34">
        <f>+'[2]Jan ext legal'!E31+'[2]Feb ext legal'!E31+'[2]Mar ext legal'!E31+'[2]Apr ext legal'!E31+'[2]May ext legal'!E31+'[2]Jun ext legal'!E31+'[2]Jul ext legal'!E31</f>
        <v>0</v>
      </c>
      <c r="F31" s="35">
        <f>+'[2]Jan ext legal'!F31+'[2]Feb ext legal'!F31+'[2]Mar ext legal'!F31+'[2]Apr ext legal'!F31+'[2]May ext legal'!F31+'[2]Jun ext legal'!F31+'[2]Jul ext legal'!F31</f>
        <v>0</v>
      </c>
      <c r="G31" s="34">
        <f>+'[2]Jan ext legal'!G31+'[2]Feb ext legal'!G31+'[2]Mar ext legal'!G31+'[2]Apr ext legal'!G31+'[2]May ext legal'!G31+'[2]Jun ext legal'!G31+'[2]Jul ext legal'!G31</f>
        <v>0</v>
      </c>
      <c r="H31" s="35">
        <f>+'[2]Jan ext legal'!H31+'[2]Feb ext legal'!H31+'[2]Mar ext legal'!H31+'[2]Apr ext legal'!H31+'[2]May ext legal'!H31+'[2]Jun ext legal'!H31+'[2]Jul ext legal'!H31</f>
        <v>0</v>
      </c>
      <c r="I31" s="34">
        <f>+'[2]Jan ext legal'!I31+'[2]Feb ext legal'!I31+'[2]Mar ext legal'!I31+'[2]Apr ext legal'!I31+'[2]May ext legal'!I31+'[2]Jun ext legal'!I31+'[2]Jul ext legal'!I31</f>
        <v>0</v>
      </c>
      <c r="J31" s="35">
        <f>+'[2]Jan ext legal'!K31+'[2]Feb ext legal'!K31+'[2]Mar ext legal'!K31+'[2]Apr ext legal'!K31+'[2]May ext legal'!K31+'[2]Jun ext legal'!K31+'[2]Jul ext legal'!K31</f>
        <v>0</v>
      </c>
      <c r="K31" s="35">
        <f>+'[2]Jan ext legal'!L31+'[2]Feb ext legal'!L31+'[2]Mar ext legal'!L31+'[2]Apr ext legal'!L31+'[2]May ext legal'!L31+'[2]Jun ext legal'!L31+'[2]Jul ext legal'!L31</f>
        <v>0</v>
      </c>
      <c r="L31" s="35">
        <f>+'[2]Jan ext legal'!M31+'[2]Feb ext legal'!M31+'[2]Mar ext legal'!M31+'[2]Apr ext legal'!M31+'[2]May ext legal'!M31+'[2]Jun ext legal'!M31+'[2]Jul ext legal'!M31</f>
        <v>0</v>
      </c>
      <c r="M31" s="74">
        <f t="shared" si="0"/>
        <v>0</v>
      </c>
      <c r="N31" s="75">
        <f t="shared" si="1"/>
        <v>0</v>
      </c>
      <c r="O31" s="36"/>
      <c r="P31" s="76">
        <f t="shared" si="2"/>
        <v>0</v>
      </c>
    </row>
    <row r="32" spans="1:16" s="32" customFormat="1" hidden="1" x14ac:dyDescent="0.2">
      <c r="A32" s="33">
        <v>106594</v>
      </c>
      <c r="B32" s="32" t="s">
        <v>75</v>
      </c>
      <c r="C32" s="32" t="s">
        <v>69</v>
      </c>
      <c r="D32" s="61">
        <v>0</v>
      </c>
      <c r="E32" s="34">
        <f>+'[2]Jan ext legal'!E32+'[2]Feb ext legal'!E32+'[2]Mar ext legal'!E32+'[2]Apr ext legal'!E32+'[2]May ext legal'!E32+'[2]Jun ext legal'!E32+'[2]Jul ext legal'!E32</f>
        <v>0</v>
      </c>
      <c r="F32" s="35">
        <f>+'[2]Jan ext legal'!F32+'[2]Feb ext legal'!F32+'[2]Mar ext legal'!F32+'[2]Apr ext legal'!F32+'[2]May ext legal'!F32+'[2]Jun ext legal'!F32+'[2]Jul ext legal'!F32</f>
        <v>0</v>
      </c>
      <c r="G32" s="34">
        <f>+'[2]Jan ext legal'!G32+'[2]Feb ext legal'!G32+'[2]Mar ext legal'!G32+'[2]Apr ext legal'!G32+'[2]May ext legal'!G32+'[2]Jun ext legal'!G32+'[2]Jul ext legal'!G32</f>
        <v>0</v>
      </c>
      <c r="H32" s="35">
        <f>+'[2]Jan ext legal'!H32+'[2]Feb ext legal'!H32+'[2]Mar ext legal'!H32+'[2]Apr ext legal'!H32+'[2]May ext legal'!H32+'[2]Jun ext legal'!H32+'[2]Jul ext legal'!H32</f>
        <v>0</v>
      </c>
      <c r="I32" s="34">
        <f>+'[2]Jan ext legal'!I32+'[2]Feb ext legal'!I32+'[2]Mar ext legal'!I32+'[2]Apr ext legal'!I32+'[2]May ext legal'!I32+'[2]Jun ext legal'!I32+'[2]Jul ext legal'!I32</f>
        <v>0</v>
      </c>
      <c r="J32" s="35">
        <f>+'[2]Jan ext legal'!K32+'[2]Feb ext legal'!K32+'[2]Mar ext legal'!K32+'[2]Apr ext legal'!K32+'[2]May ext legal'!K32+'[2]Jun ext legal'!K32+'[2]Jul ext legal'!K32</f>
        <v>0</v>
      </c>
      <c r="K32" s="35">
        <f>+'[2]Jan ext legal'!L32+'[2]Feb ext legal'!L32+'[2]Mar ext legal'!L32+'[2]Apr ext legal'!L32+'[2]May ext legal'!L32+'[2]Jun ext legal'!L32+'[2]Jul ext legal'!L32</f>
        <v>0</v>
      </c>
      <c r="L32" s="35">
        <f>+'[2]Jan ext legal'!M32+'[2]Feb ext legal'!M32+'[2]Mar ext legal'!M32+'[2]Apr ext legal'!M32+'[2]May ext legal'!M32+'[2]Jun ext legal'!M32+'[2]Jul ext legal'!M32</f>
        <v>0</v>
      </c>
      <c r="M32" s="74">
        <f t="shared" si="0"/>
        <v>0</v>
      </c>
      <c r="N32" s="75">
        <f t="shared" si="1"/>
        <v>0</v>
      </c>
      <c r="O32" s="36"/>
      <c r="P32" s="76">
        <f t="shared" si="2"/>
        <v>0</v>
      </c>
    </row>
    <row r="33" spans="1:16" s="32" customFormat="1" hidden="1" x14ac:dyDescent="0.2">
      <c r="A33" s="33">
        <v>106595</v>
      </c>
      <c r="B33" s="32" t="s">
        <v>76</v>
      </c>
      <c r="C33" s="32" t="s">
        <v>69</v>
      </c>
      <c r="D33" s="61">
        <v>0</v>
      </c>
      <c r="E33" s="34">
        <f>+'[2]Jan ext legal'!E33+'[2]Feb ext legal'!E33+'[2]Mar ext legal'!E33+'[2]Apr ext legal'!E33+'[2]May ext legal'!E33+'[2]Jun ext legal'!E33+'[2]Jul ext legal'!E33</f>
        <v>0</v>
      </c>
      <c r="F33" s="35">
        <f>+'[2]Jan ext legal'!F33+'[2]Feb ext legal'!F33+'[2]Mar ext legal'!F33+'[2]Apr ext legal'!F33+'[2]May ext legal'!F33+'[2]Jun ext legal'!F33+'[2]Jul ext legal'!F33</f>
        <v>0</v>
      </c>
      <c r="G33" s="34">
        <f>+'[2]Jan ext legal'!G33+'[2]Feb ext legal'!G33+'[2]Mar ext legal'!G33+'[2]Apr ext legal'!G33+'[2]May ext legal'!G33+'[2]Jun ext legal'!G33+'[2]Jul ext legal'!G33</f>
        <v>0</v>
      </c>
      <c r="H33" s="35">
        <f>+'[2]Jan ext legal'!H33+'[2]Feb ext legal'!H33+'[2]Mar ext legal'!H33+'[2]Apr ext legal'!H33+'[2]May ext legal'!H33+'[2]Jun ext legal'!H33+'[2]Jul ext legal'!H33</f>
        <v>0</v>
      </c>
      <c r="I33" s="34">
        <f>+'[2]Jan ext legal'!I33+'[2]Feb ext legal'!I33+'[2]Mar ext legal'!I33+'[2]Apr ext legal'!I33+'[2]May ext legal'!I33+'[2]Jun ext legal'!I33+'[2]Jul ext legal'!I33</f>
        <v>0</v>
      </c>
      <c r="J33" s="35">
        <f>+'[2]Jan ext legal'!K33+'[2]Feb ext legal'!K33+'[2]Mar ext legal'!K33+'[2]Apr ext legal'!K33+'[2]May ext legal'!K33+'[2]Jun ext legal'!K33+'[2]Jul ext legal'!K33</f>
        <v>0</v>
      </c>
      <c r="K33" s="35">
        <f>+'[2]Jan ext legal'!L33+'[2]Feb ext legal'!L33+'[2]Mar ext legal'!L33+'[2]Apr ext legal'!L33+'[2]May ext legal'!L33+'[2]Jun ext legal'!L33+'[2]Jul ext legal'!L33</f>
        <v>0</v>
      </c>
      <c r="L33" s="35">
        <f>+'[2]Jan ext legal'!M33+'[2]Feb ext legal'!M33+'[2]Mar ext legal'!M33+'[2]Apr ext legal'!M33+'[2]May ext legal'!M33+'[2]Jun ext legal'!M33+'[2]Jul ext legal'!M33</f>
        <v>0</v>
      </c>
      <c r="M33" s="74">
        <f t="shared" si="0"/>
        <v>0</v>
      </c>
      <c r="N33" s="75">
        <f t="shared" si="1"/>
        <v>0</v>
      </c>
      <c r="O33" s="36"/>
      <c r="P33" s="76">
        <f t="shared" si="2"/>
        <v>0</v>
      </c>
    </row>
    <row r="34" spans="1:16" s="32" customFormat="1" hidden="1" x14ac:dyDescent="0.2">
      <c r="A34" s="33">
        <v>106597</v>
      </c>
      <c r="B34" s="32" t="s">
        <v>77</v>
      </c>
      <c r="C34" s="32" t="s">
        <v>78</v>
      </c>
      <c r="D34" s="61">
        <v>0</v>
      </c>
      <c r="E34" s="34">
        <f>+'[2]Jan ext legal'!E34+'[2]Feb ext legal'!E34+'[2]Mar ext legal'!E34+'[2]Apr ext legal'!E34+'[2]May ext legal'!E34+'[2]Jun ext legal'!E34+'[2]Jul ext legal'!E34</f>
        <v>0</v>
      </c>
      <c r="F34" s="35">
        <f>+'[2]Jan ext legal'!F34+'[2]Feb ext legal'!F34+'[2]Mar ext legal'!F34+'[2]Apr ext legal'!F34+'[2]May ext legal'!F34+'[2]Jun ext legal'!F34+'[2]Jul ext legal'!F34</f>
        <v>0</v>
      </c>
      <c r="G34" s="34">
        <f>+'[2]Jan ext legal'!G34+'[2]Feb ext legal'!G34+'[2]Mar ext legal'!G34+'[2]Apr ext legal'!G34+'[2]May ext legal'!G34+'[2]Jun ext legal'!G34+'[2]Jul ext legal'!G34</f>
        <v>0</v>
      </c>
      <c r="H34" s="35">
        <f>+'[2]Jan ext legal'!H34+'[2]Feb ext legal'!H34+'[2]Mar ext legal'!H34+'[2]Apr ext legal'!H34+'[2]May ext legal'!H34+'[2]Jun ext legal'!H34+'[2]Jul ext legal'!H34</f>
        <v>0</v>
      </c>
      <c r="I34" s="34">
        <f>+'[2]Jan ext legal'!I34+'[2]Feb ext legal'!I34+'[2]Mar ext legal'!I34+'[2]Apr ext legal'!I34+'[2]May ext legal'!I34+'[2]Jun ext legal'!I34+'[2]Jul ext legal'!I34</f>
        <v>0</v>
      </c>
      <c r="J34" s="35">
        <f>+'[2]Jan ext legal'!K34+'[2]Feb ext legal'!K34+'[2]Mar ext legal'!K34+'[2]Apr ext legal'!K34+'[2]May ext legal'!K34+'[2]Jun ext legal'!K34+'[2]Jul ext legal'!K34</f>
        <v>0</v>
      </c>
      <c r="K34" s="35">
        <f>+'[2]Jan ext legal'!L34+'[2]Feb ext legal'!L34+'[2]Mar ext legal'!L34+'[2]Apr ext legal'!L34+'[2]May ext legal'!L34+'[2]Jun ext legal'!L34+'[2]Jul ext legal'!L34</f>
        <v>0</v>
      </c>
      <c r="L34" s="35">
        <f>+'[2]Jan ext legal'!M34+'[2]Feb ext legal'!M34+'[2]Mar ext legal'!M34+'[2]Apr ext legal'!M34+'[2]May ext legal'!M34+'[2]Jun ext legal'!M34+'[2]Jul ext legal'!M34</f>
        <v>0</v>
      </c>
      <c r="M34" s="74">
        <f t="shared" si="0"/>
        <v>0</v>
      </c>
      <c r="N34" s="75">
        <f t="shared" si="1"/>
        <v>0</v>
      </c>
      <c r="O34" s="36"/>
      <c r="P34" s="76">
        <f t="shared" si="2"/>
        <v>0</v>
      </c>
    </row>
    <row r="35" spans="1:16" s="32" customFormat="1" hidden="1" x14ac:dyDescent="0.2">
      <c r="A35" s="33">
        <v>106598</v>
      </c>
      <c r="B35" s="32" t="s">
        <v>79</v>
      </c>
      <c r="C35" s="32" t="s">
        <v>80</v>
      </c>
      <c r="D35" s="61">
        <v>0</v>
      </c>
      <c r="E35" s="34">
        <f>+'[2]Jan ext legal'!E35+'[2]Feb ext legal'!E35+'[2]Mar ext legal'!E35+'[2]Apr ext legal'!E35+'[2]May ext legal'!E35+'[2]Jun ext legal'!E35+'[2]Jul ext legal'!E35</f>
        <v>0</v>
      </c>
      <c r="F35" s="35">
        <f>+'[2]Jan ext legal'!F35+'[2]Feb ext legal'!F35+'[2]Mar ext legal'!F35+'[2]Apr ext legal'!F35+'[2]May ext legal'!F35+'[2]Jun ext legal'!F35+'[2]Jul ext legal'!F35</f>
        <v>0</v>
      </c>
      <c r="G35" s="34">
        <f>+'[2]Jan ext legal'!G35+'[2]Feb ext legal'!G35+'[2]Mar ext legal'!G35+'[2]Apr ext legal'!G35+'[2]May ext legal'!G35+'[2]Jun ext legal'!G35+'[2]Jul ext legal'!G35</f>
        <v>0</v>
      </c>
      <c r="H35" s="35">
        <f>+'[2]Jan ext legal'!H35+'[2]Feb ext legal'!H35+'[2]Mar ext legal'!H35+'[2]Apr ext legal'!H35+'[2]May ext legal'!H35+'[2]Jun ext legal'!H35+'[2]Jul ext legal'!H35</f>
        <v>0</v>
      </c>
      <c r="I35" s="34">
        <f>+'[2]Jan ext legal'!I35+'[2]Feb ext legal'!I35+'[2]Mar ext legal'!I35+'[2]Apr ext legal'!I35+'[2]May ext legal'!I35+'[2]Jun ext legal'!I35+'[2]Jul ext legal'!I35</f>
        <v>0</v>
      </c>
      <c r="J35" s="35">
        <f>+'[2]Jan ext legal'!K35+'[2]Feb ext legal'!K35+'[2]Mar ext legal'!K35+'[2]Apr ext legal'!K35+'[2]May ext legal'!K35+'[2]Jun ext legal'!K35+'[2]Jul ext legal'!K35</f>
        <v>0</v>
      </c>
      <c r="K35" s="35">
        <f>+'[2]Jan ext legal'!L35+'[2]Feb ext legal'!L35+'[2]Mar ext legal'!L35+'[2]Apr ext legal'!L35+'[2]May ext legal'!L35+'[2]Jun ext legal'!L35+'[2]Jul ext legal'!L35</f>
        <v>0</v>
      </c>
      <c r="L35" s="35">
        <f>+'[2]Jan ext legal'!M35+'[2]Feb ext legal'!M35+'[2]Mar ext legal'!M35+'[2]Apr ext legal'!M35+'[2]May ext legal'!M35+'[2]Jun ext legal'!M35+'[2]Jul ext legal'!M35</f>
        <v>0</v>
      </c>
      <c r="M35" s="74">
        <f t="shared" si="0"/>
        <v>0</v>
      </c>
      <c r="N35" s="75">
        <f t="shared" si="1"/>
        <v>0</v>
      </c>
      <c r="O35" s="36"/>
      <c r="P35" s="76">
        <f t="shared" si="2"/>
        <v>0</v>
      </c>
    </row>
    <row r="36" spans="1:16" s="32" customFormat="1" hidden="1" x14ac:dyDescent="0.2">
      <c r="A36" s="33">
        <v>106607</v>
      </c>
      <c r="B36" s="32" t="s">
        <v>81</v>
      </c>
      <c r="C36" s="32" t="s">
        <v>69</v>
      </c>
      <c r="D36" s="61">
        <v>0</v>
      </c>
      <c r="E36" s="34">
        <f>+'[2]Jan ext legal'!E36+'[2]Feb ext legal'!E36+'[2]Mar ext legal'!E36+'[2]Apr ext legal'!E36+'[2]May ext legal'!E36+'[2]Jun ext legal'!E36+'[2]Jul ext legal'!E36</f>
        <v>0</v>
      </c>
      <c r="F36" s="35">
        <f>+'[2]Jan ext legal'!F36+'[2]Feb ext legal'!F36+'[2]Mar ext legal'!F36+'[2]Apr ext legal'!F36+'[2]May ext legal'!F36+'[2]Jun ext legal'!F36+'[2]Jul ext legal'!F36</f>
        <v>0</v>
      </c>
      <c r="G36" s="34">
        <f>+'[2]Jan ext legal'!G36+'[2]Feb ext legal'!G36+'[2]Mar ext legal'!G36+'[2]Apr ext legal'!G36+'[2]May ext legal'!G36+'[2]Jun ext legal'!G36+'[2]Jul ext legal'!G36</f>
        <v>0</v>
      </c>
      <c r="H36" s="35">
        <f>+'[2]Jan ext legal'!H36+'[2]Feb ext legal'!H36+'[2]Mar ext legal'!H36+'[2]Apr ext legal'!H36+'[2]May ext legal'!H36+'[2]Jun ext legal'!H36+'[2]Jul ext legal'!H36</f>
        <v>0</v>
      </c>
      <c r="I36" s="34">
        <f>+'[2]Jan ext legal'!I36+'[2]Feb ext legal'!I36+'[2]Mar ext legal'!I36+'[2]Apr ext legal'!I36+'[2]May ext legal'!I36+'[2]Jun ext legal'!I36+'[2]Jul ext legal'!I36</f>
        <v>0</v>
      </c>
      <c r="J36" s="35">
        <f>+'[2]Jan ext legal'!K36+'[2]Feb ext legal'!K36+'[2]Mar ext legal'!K36+'[2]Apr ext legal'!K36+'[2]May ext legal'!K36+'[2]Jun ext legal'!K36+'[2]Jul ext legal'!K36</f>
        <v>0</v>
      </c>
      <c r="K36" s="35">
        <f>+'[2]Jan ext legal'!L36+'[2]Feb ext legal'!L36+'[2]Mar ext legal'!L36+'[2]Apr ext legal'!L36+'[2]May ext legal'!L36+'[2]Jun ext legal'!L36+'[2]Jul ext legal'!L36</f>
        <v>0</v>
      </c>
      <c r="L36" s="35">
        <f>+'[2]Jan ext legal'!M36+'[2]Feb ext legal'!M36+'[2]Mar ext legal'!M36+'[2]Apr ext legal'!M36+'[2]May ext legal'!M36+'[2]Jun ext legal'!M36+'[2]Jul ext legal'!M36</f>
        <v>0</v>
      </c>
      <c r="M36" s="74">
        <f t="shared" si="0"/>
        <v>0</v>
      </c>
      <c r="N36" s="75">
        <f t="shared" si="1"/>
        <v>0</v>
      </c>
      <c r="O36" s="36"/>
      <c r="P36" s="76">
        <f t="shared" si="2"/>
        <v>0</v>
      </c>
    </row>
    <row r="37" spans="1:16" s="32" customFormat="1" hidden="1" x14ac:dyDescent="0.2">
      <c r="A37" s="33">
        <v>106608</v>
      </c>
      <c r="B37" s="32" t="s">
        <v>82</v>
      </c>
      <c r="C37" s="32" t="s">
        <v>83</v>
      </c>
      <c r="D37" s="61">
        <v>0</v>
      </c>
      <c r="E37" s="34">
        <f>+'[2]Jan ext legal'!E37+'[2]Feb ext legal'!E37+'[2]Mar ext legal'!E37+'[2]Apr ext legal'!E37+'[2]May ext legal'!E37+'[2]Jun ext legal'!E37+'[2]Jul ext legal'!E37</f>
        <v>0</v>
      </c>
      <c r="F37" s="35">
        <f>+'[2]Jan ext legal'!F37+'[2]Feb ext legal'!F37+'[2]Mar ext legal'!F37+'[2]Apr ext legal'!F37+'[2]May ext legal'!F37+'[2]Jun ext legal'!F37+'[2]Jul ext legal'!F37</f>
        <v>0</v>
      </c>
      <c r="G37" s="34">
        <f>+'[2]Jan ext legal'!G37+'[2]Feb ext legal'!G37+'[2]Mar ext legal'!G37+'[2]Apr ext legal'!G37+'[2]May ext legal'!G37+'[2]Jun ext legal'!G37+'[2]Jul ext legal'!G37</f>
        <v>0</v>
      </c>
      <c r="H37" s="35">
        <f>+'[2]Jan ext legal'!H37+'[2]Feb ext legal'!H37+'[2]Mar ext legal'!H37+'[2]Apr ext legal'!H37+'[2]May ext legal'!H37+'[2]Jun ext legal'!H37+'[2]Jul ext legal'!H37</f>
        <v>0</v>
      </c>
      <c r="I37" s="34">
        <f>+'[2]Jan ext legal'!I37+'[2]Feb ext legal'!I37+'[2]Mar ext legal'!I37+'[2]Apr ext legal'!I37+'[2]May ext legal'!I37+'[2]Jun ext legal'!I37+'[2]Jul ext legal'!I37</f>
        <v>0</v>
      </c>
      <c r="J37" s="35">
        <f>+'[2]Jan ext legal'!K37+'[2]Feb ext legal'!K37+'[2]Mar ext legal'!K37+'[2]Apr ext legal'!K37+'[2]May ext legal'!K37+'[2]Jun ext legal'!K37+'[2]Jul ext legal'!K37</f>
        <v>0</v>
      </c>
      <c r="K37" s="35">
        <f>+'[2]Jan ext legal'!L37+'[2]Feb ext legal'!L37+'[2]Mar ext legal'!L37+'[2]Apr ext legal'!L37+'[2]May ext legal'!L37+'[2]Jun ext legal'!L37+'[2]Jul ext legal'!L37</f>
        <v>0</v>
      </c>
      <c r="L37" s="35">
        <f>+'[2]Jan ext legal'!M37+'[2]Feb ext legal'!M37+'[2]Mar ext legal'!M37+'[2]Apr ext legal'!M37+'[2]May ext legal'!M37+'[2]Jun ext legal'!M37+'[2]Jul ext legal'!M37</f>
        <v>0</v>
      </c>
      <c r="M37" s="74">
        <f t="shared" si="0"/>
        <v>0</v>
      </c>
      <c r="N37" s="75">
        <f t="shared" si="1"/>
        <v>0</v>
      </c>
      <c r="O37" s="36"/>
      <c r="P37" s="76">
        <f t="shared" si="2"/>
        <v>0</v>
      </c>
    </row>
    <row r="38" spans="1:16" s="32" customFormat="1" hidden="1" x14ac:dyDescent="0.2">
      <c r="A38" s="33">
        <v>106609</v>
      </c>
      <c r="B38" s="32" t="s">
        <v>84</v>
      </c>
      <c r="C38" s="32" t="s">
        <v>85</v>
      </c>
      <c r="D38" s="61">
        <v>0</v>
      </c>
      <c r="E38" s="34">
        <f>+'[2]Jan ext legal'!E38+'[2]Feb ext legal'!E38+'[2]Mar ext legal'!E38+'[2]Apr ext legal'!E38+'[2]May ext legal'!E38+'[2]Jun ext legal'!E38+'[2]Jul ext legal'!E38</f>
        <v>0</v>
      </c>
      <c r="F38" s="35">
        <f>+'[2]Jan ext legal'!F38+'[2]Feb ext legal'!F38+'[2]Mar ext legal'!F38+'[2]Apr ext legal'!F38+'[2]May ext legal'!F38+'[2]Jun ext legal'!F38+'[2]Jul ext legal'!F38</f>
        <v>0</v>
      </c>
      <c r="G38" s="34">
        <f>+'[2]Jan ext legal'!G38+'[2]Feb ext legal'!G38+'[2]Mar ext legal'!G38+'[2]Apr ext legal'!G38+'[2]May ext legal'!G38+'[2]Jun ext legal'!G38+'[2]Jul ext legal'!G38</f>
        <v>0</v>
      </c>
      <c r="H38" s="35">
        <f>+'[2]Jan ext legal'!H38+'[2]Feb ext legal'!H38+'[2]Mar ext legal'!H38+'[2]Apr ext legal'!H38+'[2]May ext legal'!H38+'[2]Jun ext legal'!H38+'[2]Jul ext legal'!H38</f>
        <v>0</v>
      </c>
      <c r="I38" s="34">
        <f>+'[2]Jan ext legal'!I38+'[2]Feb ext legal'!I38+'[2]Mar ext legal'!I38+'[2]Apr ext legal'!I38+'[2]May ext legal'!I38+'[2]Jun ext legal'!I38+'[2]Jul ext legal'!I38</f>
        <v>0</v>
      </c>
      <c r="J38" s="35">
        <f>+'[2]Jan ext legal'!K38+'[2]Feb ext legal'!K38+'[2]Mar ext legal'!K38+'[2]Apr ext legal'!K38+'[2]May ext legal'!K38+'[2]Jun ext legal'!K38+'[2]Jul ext legal'!K38</f>
        <v>0</v>
      </c>
      <c r="K38" s="35">
        <f>+'[2]Jan ext legal'!L38+'[2]Feb ext legal'!L38+'[2]Mar ext legal'!L38+'[2]Apr ext legal'!L38+'[2]May ext legal'!L38+'[2]Jun ext legal'!L38+'[2]Jul ext legal'!L38</f>
        <v>0</v>
      </c>
      <c r="L38" s="35">
        <f>+'[2]Jan ext legal'!M38+'[2]Feb ext legal'!M38+'[2]Mar ext legal'!M38+'[2]Apr ext legal'!M38+'[2]May ext legal'!M38+'[2]Jun ext legal'!M38+'[2]Jul ext legal'!M38</f>
        <v>0</v>
      </c>
      <c r="M38" s="74">
        <f t="shared" si="0"/>
        <v>0</v>
      </c>
      <c r="N38" s="75">
        <f t="shared" si="1"/>
        <v>0</v>
      </c>
      <c r="O38" s="36"/>
      <c r="P38" s="76">
        <f t="shared" si="2"/>
        <v>0</v>
      </c>
    </row>
    <row r="39" spans="1:16" s="32" customFormat="1" hidden="1" x14ac:dyDescent="0.2">
      <c r="A39" s="33">
        <v>106610</v>
      </c>
      <c r="B39" s="32" t="s">
        <v>86</v>
      </c>
      <c r="C39" s="32" t="s">
        <v>87</v>
      </c>
      <c r="D39" s="61">
        <v>0</v>
      </c>
      <c r="E39" s="34">
        <f>+'[2]Jan ext legal'!E39+'[2]Feb ext legal'!E39+'[2]Mar ext legal'!E39+'[2]Apr ext legal'!E39+'[2]May ext legal'!E39+'[2]Jun ext legal'!E39+'[2]Jul ext legal'!E39</f>
        <v>0</v>
      </c>
      <c r="F39" s="35">
        <f>+'[2]Jan ext legal'!F39+'[2]Feb ext legal'!F39+'[2]Mar ext legal'!F39+'[2]Apr ext legal'!F39+'[2]May ext legal'!F39+'[2]Jun ext legal'!F39+'[2]Jul ext legal'!F39</f>
        <v>0</v>
      </c>
      <c r="G39" s="34">
        <f>+'[2]Jan ext legal'!G39+'[2]Feb ext legal'!G39+'[2]Mar ext legal'!G39+'[2]Apr ext legal'!G39+'[2]May ext legal'!G39+'[2]Jun ext legal'!G39+'[2]Jul ext legal'!G39</f>
        <v>0</v>
      </c>
      <c r="H39" s="35">
        <f>+'[2]Jan ext legal'!H39+'[2]Feb ext legal'!H39+'[2]Mar ext legal'!H39+'[2]Apr ext legal'!H39+'[2]May ext legal'!H39+'[2]Jun ext legal'!H39+'[2]Jul ext legal'!H39</f>
        <v>0</v>
      </c>
      <c r="I39" s="34">
        <f>+'[2]Jan ext legal'!I39+'[2]Feb ext legal'!I39+'[2]Mar ext legal'!I39+'[2]Apr ext legal'!I39+'[2]May ext legal'!I39+'[2]Jun ext legal'!I39+'[2]Jul ext legal'!I39</f>
        <v>0</v>
      </c>
      <c r="J39" s="35">
        <f>+'[2]Jan ext legal'!K39+'[2]Feb ext legal'!K39+'[2]Mar ext legal'!K39+'[2]Apr ext legal'!K39+'[2]May ext legal'!K39+'[2]Jun ext legal'!K39+'[2]Jul ext legal'!K39</f>
        <v>0</v>
      </c>
      <c r="K39" s="35">
        <f>+'[2]Jan ext legal'!L39+'[2]Feb ext legal'!L39+'[2]Mar ext legal'!L39+'[2]Apr ext legal'!L39+'[2]May ext legal'!L39+'[2]Jun ext legal'!L39+'[2]Jul ext legal'!L39</f>
        <v>0</v>
      </c>
      <c r="L39" s="35">
        <f>+'[2]Jan ext legal'!M39+'[2]Feb ext legal'!M39+'[2]Mar ext legal'!M39+'[2]Apr ext legal'!M39+'[2]May ext legal'!M39+'[2]Jun ext legal'!M39+'[2]Jul ext legal'!M39</f>
        <v>0</v>
      </c>
      <c r="M39" s="74">
        <f t="shared" si="0"/>
        <v>0</v>
      </c>
      <c r="N39" s="75">
        <f t="shared" si="1"/>
        <v>0</v>
      </c>
      <c r="O39" s="36"/>
      <c r="P39" s="76">
        <f t="shared" si="2"/>
        <v>0</v>
      </c>
    </row>
    <row r="40" spans="1:16" s="32" customFormat="1" hidden="1" x14ac:dyDescent="0.2">
      <c r="A40" s="33">
        <v>106611</v>
      </c>
      <c r="B40" s="32" t="s">
        <v>88</v>
      </c>
      <c r="C40" s="32" t="s">
        <v>89</v>
      </c>
      <c r="D40" s="61">
        <v>0</v>
      </c>
      <c r="E40" s="34">
        <f>+'[2]Jan ext legal'!E40+'[2]Feb ext legal'!E40+'[2]Mar ext legal'!E40+'[2]Apr ext legal'!E40+'[2]May ext legal'!E40+'[2]Jun ext legal'!E40+'[2]Jul ext legal'!E40</f>
        <v>0</v>
      </c>
      <c r="F40" s="35">
        <f>+'[2]Jan ext legal'!F40+'[2]Feb ext legal'!F40+'[2]Mar ext legal'!F40+'[2]Apr ext legal'!F40+'[2]May ext legal'!F40+'[2]Jun ext legal'!F40+'[2]Jul ext legal'!F40</f>
        <v>0</v>
      </c>
      <c r="G40" s="34">
        <f>+'[2]Jan ext legal'!G40+'[2]Feb ext legal'!G40+'[2]Mar ext legal'!G40+'[2]Apr ext legal'!G40+'[2]May ext legal'!G40+'[2]Jun ext legal'!G40+'[2]Jul ext legal'!G40</f>
        <v>0</v>
      </c>
      <c r="H40" s="35">
        <f>+'[2]Jan ext legal'!H40+'[2]Feb ext legal'!H40+'[2]Mar ext legal'!H40+'[2]Apr ext legal'!H40+'[2]May ext legal'!H40+'[2]Jun ext legal'!H40+'[2]Jul ext legal'!H40</f>
        <v>0</v>
      </c>
      <c r="I40" s="34">
        <f>+'[2]Jan ext legal'!I40+'[2]Feb ext legal'!I40+'[2]Mar ext legal'!I40+'[2]Apr ext legal'!I40+'[2]May ext legal'!I40+'[2]Jun ext legal'!I40+'[2]Jul ext legal'!I40</f>
        <v>0</v>
      </c>
      <c r="J40" s="35">
        <f>+'[2]Jan ext legal'!K40+'[2]Feb ext legal'!K40+'[2]Mar ext legal'!K40+'[2]Apr ext legal'!K40+'[2]May ext legal'!K40+'[2]Jun ext legal'!K40+'[2]Jul ext legal'!K40</f>
        <v>0</v>
      </c>
      <c r="K40" s="35">
        <f>+'[2]Jan ext legal'!L40+'[2]Feb ext legal'!L40+'[2]Mar ext legal'!L40+'[2]Apr ext legal'!L40+'[2]May ext legal'!L40+'[2]Jun ext legal'!L40+'[2]Jul ext legal'!L40</f>
        <v>0</v>
      </c>
      <c r="L40" s="35">
        <f>+'[2]Jan ext legal'!M40+'[2]Feb ext legal'!M40+'[2]Mar ext legal'!M40+'[2]Apr ext legal'!M40+'[2]May ext legal'!M40+'[2]Jun ext legal'!M40+'[2]Jul ext legal'!M40</f>
        <v>0</v>
      </c>
      <c r="M40" s="74">
        <f t="shared" si="0"/>
        <v>0</v>
      </c>
      <c r="N40" s="75">
        <f t="shared" si="1"/>
        <v>0</v>
      </c>
      <c r="O40" s="36"/>
      <c r="P40" s="76">
        <f t="shared" si="2"/>
        <v>0</v>
      </c>
    </row>
    <row r="41" spans="1:16" s="32" customFormat="1" hidden="1" x14ac:dyDescent="0.2">
      <c r="A41" s="33">
        <v>106616</v>
      </c>
      <c r="B41" s="32" t="s">
        <v>90</v>
      </c>
      <c r="C41" s="32" t="s">
        <v>91</v>
      </c>
      <c r="D41" s="61">
        <v>0</v>
      </c>
      <c r="E41" s="34">
        <f>+'[2]Jan ext legal'!E41+'[2]Feb ext legal'!E41+'[2]Mar ext legal'!E41+'[2]Apr ext legal'!E41+'[2]May ext legal'!E41+'[2]Jun ext legal'!E41+'[2]Jul ext legal'!E41</f>
        <v>0</v>
      </c>
      <c r="F41" s="35">
        <f>+'[2]Jan ext legal'!F41+'[2]Feb ext legal'!F41+'[2]Mar ext legal'!F41+'[2]Apr ext legal'!F41+'[2]May ext legal'!F41+'[2]Jun ext legal'!F41+'[2]Jul ext legal'!F41</f>
        <v>0</v>
      </c>
      <c r="G41" s="34">
        <f>+'[2]Jan ext legal'!G41+'[2]Feb ext legal'!G41+'[2]Mar ext legal'!G41+'[2]Apr ext legal'!G41+'[2]May ext legal'!G41+'[2]Jun ext legal'!G41+'[2]Jul ext legal'!G41</f>
        <v>0</v>
      </c>
      <c r="H41" s="35">
        <f>+'[2]Jan ext legal'!H41+'[2]Feb ext legal'!H41+'[2]Mar ext legal'!H41+'[2]Apr ext legal'!H41+'[2]May ext legal'!H41+'[2]Jun ext legal'!H41+'[2]Jul ext legal'!H41</f>
        <v>0</v>
      </c>
      <c r="I41" s="34">
        <f>+'[2]Jan ext legal'!I41+'[2]Feb ext legal'!I41+'[2]Mar ext legal'!I41+'[2]Apr ext legal'!I41+'[2]May ext legal'!I41+'[2]Jun ext legal'!I41+'[2]Jul ext legal'!I41</f>
        <v>0</v>
      </c>
      <c r="J41" s="35">
        <f>+'[2]Jan ext legal'!K41+'[2]Feb ext legal'!K41+'[2]Mar ext legal'!K41+'[2]Apr ext legal'!K41+'[2]May ext legal'!K41+'[2]Jun ext legal'!K41+'[2]Jul ext legal'!K41</f>
        <v>0</v>
      </c>
      <c r="K41" s="35">
        <f>+'[2]Jan ext legal'!L41+'[2]Feb ext legal'!L41+'[2]Mar ext legal'!L41+'[2]Apr ext legal'!L41+'[2]May ext legal'!L41+'[2]Jun ext legal'!L41+'[2]Jul ext legal'!L41</f>
        <v>0</v>
      </c>
      <c r="L41" s="35">
        <f>+'[2]Jan ext legal'!M41+'[2]Feb ext legal'!M41+'[2]Mar ext legal'!M41+'[2]Apr ext legal'!M41+'[2]May ext legal'!M41+'[2]Jun ext legal'!M41+'[2]Jul ext legal'!M41</f>
        <v>0</v>
      </c>
      <c r="M41" s="74">
        <f t="shared" si="0"/>
        <v>0</v>
      </c>
      <c r="N41" s="75">
        <f t="shared" si="1"/>
        <v>0</v>
      </c>
      <c r="O41" s="36"/>
      <c r="P41" s="76">
        <f t="shared" si="2"/>
        <v>0</v>
      </c>
    </row>
    <row r="42" spans="1:16" s="32" customFormat="1" hidden="1" x14ac:dyDescent="0.2">
      <c r="A42" s="33">
        <v>106617</v>
      </c>
      <c r="B42" s="32" t="s">
        <v>92</v>
      </c>
      <c r="C42" s="32" t="s">
        <v>93</v>
      </c>
      <c r="D42" s="61">
        <v>0</v>
      </c>
      <c r="E42" s="34">
        <f>+'[2]Jan ext legal'!E42+'[2]Feb ext legal'!E42+'[2]Mar ext legal'!E42+'[2]Apr ext legal'!E42+'[2]May ext legal'!E42+'[2]Jun ext legal'!E42+'[2]Jul ext legal'!E42</f>
        <v>0</v>
      </c>
      <c r="F42" s="35">
        <f>+'[2]Jan ext legal'!F42+'[2]Feb ext legal'!F42+'[2]Mar ext legal'!F42+'[2]Apr ext legal'!F42+'[2]May ext legal'!F42+'[2]Jun ext legal'!F42+'[2]Jul ext legal'!F42</f>
        <v>0</v>
      </c>
      <c r="G42" s="34">
        <f>+'[2]Jan ext legal'!G42+'[2]Feb ext legal'!G42+'[2]Mar ext legal'!G42+'[2]Apr ext legal'!G42+'[2]May ext legal'!G42+'[2]Jun ext legal'!G42+'[2]Jul ext legal'!G42</f>
        <v>0</v>
      </c>
      <c r="H42" s="35">
        <f>+'[2]Jan ext legal'!H42+'[2]Feb ext legal'!H42+'[2]Mar ext legal'!H42+'[2]Apr ext legal'!H42+'[2]May ext legal'!H42+'[2]Jun ext legal'!H42+'[2]Jul ext legal'!H42</f>
        <v>0</v>
      </c>
      <c r="I42" s="34">
        <f>+'[2]Jan ext legal'!I42+'[2]Feb ext legal'!I42+'[2]Mar ext legal'!I42+'[2]Apr ext legal'!I42+'[2]May ext legal'!I42+'[2]Jun ext legal'!I42+'[2]Jul ext legal'!I42</f>
        <v>0</v>
      </c>
      <c r="J42" s="35">
        <f>+'[2]Jan ext legal'!K42+'[2]Feb ext legal'!K42+'[2]Mar ext legal'!K42+'[2]Apr ext legal'!K42+'[2]May ext legal'!K42+'[2]Jun ext legal'!K42+'[2]Jul ext legal'!K42</f>
        <v>0</v>
      </c>
      <c r="K42" s="35">
        <f>+'[2]Jan ext legal'!L42+'[2]Feb ext legal'!L42+'[2]Mar ext legal'!L42+'[2]Apr ext legal'!L42+'[2]May ext legal'!L42+'[2]Jun ext legal'!L42+'[2]Jul ext legal'!L42</f>
        <v>0</v>
      </c>
      <c r="L42" s="35">
        <f>+'[2]Jan ext legal'!M42+'[2]Feb ext legal'!M42+'[2]Mar ext legal'!M42+'[2]Apr ext legal'!M42+'[2]May ext legal'!M42+'[2]Jun ext legal'!M42+'[2]Jul ext legal'!M42</f>
        <v>0</v>
      </c>
      <c r="M42" s="74">
        <f t="shared" si="0"/>
        <v>0</v>
      </c>
      <c r="N42" s="75">
        <f t="shared" si="1"/>
        <v>0</v>
      </c>
      <c r="O42" s="36"/>
      <c r="P42" s="76">
        <f t="shared" si="2"/>
        <v>0</v>
      </c>
    </row>
    <row r="43" spans="1:16" s="32" customFormat="1" x14ac:dyDescent="0.2">
      <c r="A43" s="38">
        <v>106790</v>
      </c>
      <c r="B43" s="39" t="s">
        <v>94</v>
      </c>
      <c r="C43" s="32" t="s">
        <v>95</v>
      </c>
      <c r="D43" s="61">
        <v>380150.15</v>
      </c>
      <c r="E43" s="34">
        <f>+'[2]Jan ext legal'!E43+'[2]Feb ext legal'!E43+'[2]Mar ext legal'!E43+'[2]Apr ext legal'!E43+'[2]May ext legal'!E43+'[2]Jun ext legal'!E43+'[2]Jul ext legal'!E43</f>
        <v>380030.15</v>
      </c>
      <c r="F43" s="35">
        <f>+'[2]Jan ext legal'!F43+'[2]Feb ext legal'!F43+'[2]Mar ext legal'!F43+'[2]Apr ext legal'!F43+'[2]May ext legal'!F43+'[2]Jun ext legal'!F43+'[2]Jul ext legal'!F43</f>
        <v>0</v>
      </c>
      <c r="G43" s="34">
        <f>+'[2]Jan ext legal'!G43+'[2]Feb ext legal'!G43+'[2]Mar ext legal'!G43+'[2]Apr ext legal'!G43+'[2]May ext legal'!G43+'[2]Jun ext legal'!G43+'[2]Jul ext legal'!G43</f>
        <v>120</v>
      </c>
      <c r="H43" s="35">
        <f>+'[2]Jan ext legal'!H43+'[2]Feb ext legal'!H43+'[2]Mar ext legal'!H43+'[2]Apr ext legal'!H43+'[2]May ext legal'!H43+'[2]Jun ext legal'!H43+'[2]Jul ext legal'!H43</f>
        <v>0</v>
      </c>
      <c r="I43" s="34">
        <f>+'[2]Jan ext legal'!I43+'[2]Feb ext legal'!I43+'[2]Mar ext legal'!I43+'[2]Apr ext legal'!I43+'[2]May ext legal'!I43+'[2]Jun ext legal'!I43+'[2]Jul ext legal'!I43</f>
        <v>0</v>
      </c>
      <c r="J43" s="35">
        <f>+'[2]Jan ext legal'!K43+'[2]Feb ext legal'!K43+'[2]Mar ext legal'!K43+'[2]Apr ext legal'!K43+'[2]May ext legal'!K43+'[2]Jun ext legal'!K43+'[2]Jul ext legal'!K43</f>
        <v>0</v>
      </c>
      <c r="K43" s="35">
        <f>+'[2]Jan ext legal'!L43+'[2]Feb ext legal'!L43+'[2]Mar ext legal'!L43+'[2]Apr ext legal'!L43+'[2]May ext legal'!L43+'[2]Jun ext legal'!L43+'[2]Jul ext legal'!L43</f>
        <v>0</v>
      </c>
      <c r="L43" s="35">
        <f>+'[2]Jan ext legal'!M43+'[2]Feb ext legal'!M43+'[2]Mar ext legal'!M43+'[2]Apr ext legal'!M43+'[2]May ext legal'!M43+'[2]Jun ext legal'!M43+'[2]Jul ext legal'!M43</f>
        <v>0</v>
      </c>
      <c r="M43" s="74">
        <f t="shared" si="0"/>
        <v>3.2396421329515528E-2</v>
      </c>
      <c r="N43" s="75">
        <f t="shared" si="1"/>
        <v>282356.6661885925</v>
      </c>
      <c r="O43" s="36"/>
      <c r="P43" s="76">
        <f t="shared" si="2"/>
        <v>662506.81618859246</v>
      </c>
    </row>
    <row r="44" spans="1:16" s="32" customFormat="1" hidden="1" x14ac:dyDescent="0.2">
      <c r="A44" s="33">
        <v>106798</v>
      </c>
      <c r="B44" s="32" t="s">
        <v>96</v>
      </c>
      <c r="C44" s="32" t="s">
        <v>97</v>
      </c>
      <c r="D44" s="61">
        <v>0</v>
      </c>
      <c r="E44" s="34">
        <f>+'[2]Jan ext legal'!E44+'[2]Feb ext legal'!E44+'[2]Mar ext legal'!E44+'[2]Apr ext legal'!E44+'[2]May ext legal'!E44+'[2]Jun ext legal'!E44+'[2]Jul ext legal'!E44</f>
        <v>0</v>
      </c>
      <c r="F44" s="35">
        <f>+'[2]Jan ext legal'!F44+'[2]Feb ext legal'!F44+'[2]Mar ext legal'!F44+'[2]Apr ext legal'!F44+'[2]May ext legal'!F44+'[2]Jun ext legal'!F44+'[2]Jul ext legal'!F44</f>
        <v>0</v>
      </c>
      <c r="G44" s="34">
        <f>+'[2]Jan ext legal'!G44+'[2]Feb ext legal'!G44+'[2]Mar ext legal'!G44+'[2]Apr ext legal'!G44+'[2]May ext legal'!G44+'[2]Jun ext legal'!G44+'[2]Jul ext legal'!G44</f>
        <v>0</v>
      </c>
      <c r="H44" s="35">
        <f>+'[2]Jan ext legal'!H44+'[2]Feb ext legal'!H44+'[2]Mar ext legal'!H44+'[2]Apr ext legal'!H44+'[2]May ext legal'!H44+'[2]Jun ext legal'!H44+'[2]Jul ext legal'!H44</f>
        <v>0</v>
      </c>
      <c r="I44" s="34">
        <f>+'[2]Jan ext legal'!I44+'[2]Feb ext legal'!I44+'[2]Mar ext legal'!I44+'[2]Apr ext legal'!I44+'[2]May ext legal'!I44+'[2]Jun ext legal'!I44+'[2]Jul ext legal'!I44</f>
        <v>0</v>
      </c>
      <c r="J44" s="35">
        <f>+'[2]Jan ext legal'!K44+'[2]Feb ext legal'!K44+'[2]Mar ext legal'!K44+'[2]Apr ext legal'!K44+'[2]May ext legal'!K44+'[2]Jun ext legal'!K44+'[2]Jul ext legal'!K44</f>
        <v>0</v>
      </c>
      <c r="K44" s="35">
        <f>+'[2]Jan ext legal'!L44+'[2]Feb ext legal'!L44+'[2]Mar ext legal'!L44+'[2]Apr ext legal'!L44+'[2]May ext legal'!L44+'[2]Jun ext legal'!L44+'[2]Jul ext legal'!L44</f>
        <v>0</v>
      </c>
      <c r="L44" s="35">
        <f>+'[2]Jan ext legal'!M44+'[2]Feb ext legal'!M44+'[2]Mar ext legal'!M44+'[2]Apr ext legal'!M44+'[2]May ext legal'!M44+'[2]Jun ext legal'!M44+'[2]Jul ext legal'!M44</f>
        <v>0</v>
      </c>
      <c r="M44" s="74">
        <f t="shared" si="0"/>
        <v>0</v>
      </c>
      <c r="N44" s="75">
        <f t="shared" si="1"/>
        <v>0</v>
      </c>
      <c r="O44" s="36"/>
      <c r="P44" s="76">
        <f t="shared" si="2"/>
        <v>0</v>
      </c>
    </row>
    <row r="45" spans="1:16" s="32" customFormat="1" x14ac:dyDescent="0.2">
      <c r="A45" s="33">
        <v>106802</v>
      </c>
      <c r="B45" s="32" t="s">
        <v>98</v>
      </c>
      <c r="C45" s="32" t="s">
        <v>99</v>
      </c>
      <c r="D45" s="61">
        <v>1029.82</v>
      </c>
      <c r="E45" s="34">
        <f>+'[2]Jan ext legal'!E45+'[2]Feb ext legal'!E45+'[2]Mar ext legal'!E45+'[2]Apr ext legal'!E45+'[2]May ext legal'!E45+'[2]Jun ext legal'!E45+'[2]Jul ext legal'!E45</f>
        <v>1029.82</v>
      </c>
      <c r="F45" s="35">
        <f>+'[2]Jan ext legal'!F45+'[2]Feb ext legal'!F45+'[2]Mar ext legal'!F45+'[2]Apr ext legal'!F45+'[2]May ext legal'!F45+'[2]Jun ext legal'!F45+'[2]Jul ext legal'!F45</f>
        <v>0</v>
      </c>
      <c r="G45" s="34">
        <f>+'[2]Jan ext legal'!G45+'[2]Feb ext legal'!G45+'[2]Mar ext legal'!G45+'[2]Apr ext legal'!G45+'[2]May ext legal'!G45+'[2]Jun ext legal'!G45+'[2]Jul ext legal'!G45</f>
        <v>0</v>
      </c>
      <c r="H45" s="35">
        <f>+'[2]Jan ext legal'!H45+'[2]Feb ext legal'!H45+'[2]Mar ext legal'!H45+'[2]Apr ext legal'!H45+'[2]May ext legal'!H45+'[2]Jun ext legal'!H45+'[2]Jul ext legal'!H45</f>
        <v>0</v>
      </c>
      <c r="I45" s="34">
        <f>+'[2]Jan ext legal'!I45+'[2]Feb ext legal'!I45+'[2]Mar ext legal'!I45+'[2]Apr ext legal'!I45+'[2]May ext legal'!I45+'[2]Jun ext legal'!I45+'[2]Jul ext legal'!I45</f>
        <v>0</v>
      </c>
      <c r="J45" s="35">
        <f>+'[2]Jan ext legal'!K45+'[2]Feb ext legal'!K45+'[2]Mar ext legal'!K45+'[2]Apr ext legal'!K45+'[2]May ext legal'!K45+'[2]Jun ext legal'!K45+'[2]Jul ext legal'!K45</f>
        <v>0</v>
      </c>
      <c r="K45" s="35">
        <f>+'[2]Jan ext legal'!L45+'[2]Feb ext legal'!L45+'[2]Mar ext legal'!L45+'[2]Apr ext legal'!L45+'[2]May ext legal'!L45+'[2]Jun ext legal'!L45+'[2]Jul ext legal'!L45</f>
        <v>0</v>
      </c>
      <c r="L45" s="35">
        <f>+'[2]Jan ext legal'!M45+'[2]Feb ext legal'!M45+'[2]Mar ext legal'!M45+'[2]Apr ext legal'!M45+'[2]May ext legal'!M45+'[2]Jun ext legal'!M45+'[2]Jul ext legal'!M45</f>
        <v>0</v>
      </c>
      <c r="M45" s="74">
        <f t="shared" si="0"/>
        <v>8.7761329605056521E-5</v>
      </c>
      <c r="N45" s="75">
        <f t="shared" si="1"/>
        <v>764.8991904234058</v>
      </c>
      <c r="O45" s="36"/>
      <c r="P45" s="76">
        <f t="shared" si="2"/>
        <v>1794.7191904234057</v>
      </c>
    </row>
    <row r="46" spans="1:16" s="32" customFormat="1" x14ac:dyDescent="0.2">
      <c r="A46" s="33">
        <v>106860</v>
      </c>
      <c r="B46" s="32" t="s">
        <v>100</v>
      </c>
      <c r="C46" s="39" t="s">
        <v>101</v>
      </c>
      <c r="D46" s="61">
        <v>47123.199999999997</v>
      </c>
      <c r="E46" s="34">
        <f>+'[2]Jan ext legal'!E46+'[2]Feb ext legal'!E46+'[2]Mar ext legal'!E46+'[2]Apr ext legal'!E46+'[2]May ext legal'!E46+'[2]Jun ext legal'!E46+'[2]Jul ext legal'!E46</f>
        <v>0</v>
      </c>
      <c r="F46" s="35">
        <f>+'[2]Jan ext legal'!F46+'[2]Feb ext legal'!F46+'[2]Mar ext legal'!F46+'[2]Apr ext legal'!F46+'[2]May ext legal'!F46+'[2]Jun ext legal'!F46+'[2]Jul ext legal'!F46</f>
        <v>0</v>
      </c>
      <c r="G46" s="34">
        <f>+'[2]Jan ext legal'!G46+'[2]Feb ext legal'!G46+'[2]Mar ext legal'!G46+'[2]Apr ext legal'!G46+'[2]May ext legal'!G46+'[2]Jun ext legal'!G46+'[2]Jul ext legal'!G46</f>
        <v>0</v>
      </c>
      <c r="H46" s="35">
        <f>+'[2]Jan ext legal'!H46+'[2]Feb ext legal'!H46+'[2]Mar ext legal'!H46+'[2]Apr ext legal'!H46+'[2]May ext legal'!H46+'[2]Jun ext legal'!H46+'[2]Jul ext legal'!H46</f>
        <v>0</v>
      </c>
      <c r="I46" s="34">
        <f>+'[2]Jan ext legal'!I46+'[2]Feb ext legal'!I46+'[2]Mar ext legal'!I46+'[2]Apr ext legal'!I46+'[2]May ext legal'!I46+'[2]Jun ext legal'!I46+'[2]Jul ext legal'!I46</f>
        <v>47123.200000000004</v>
      </c>
      <c r="J46" s="35">
        <f>+'[2]Jan ext legal'!K46+'[2]Feb ext legal'!K46+'[2]Mar ext legal'!K46+'[2]Apr ext legal'!K46+'[2]May ext legal'!K46+'[2]Jun ext legal'!K46+'[2]Jul ext legal'!K46</f>
        <v>0</v>
      </c>
      <c r="K46" s="35">
        <f>+'[2]Jan ext legal'!L46+'[2]Feb ext legal'!L46+'[2]Mar ext legal'!L46+'[2]Apr ext legal'!L46+'[2]May ext legal'!L46+'[2]Jun ext legal'!L46+'[2]Jul ext legal'!L46</f>
        <v>0</v>
      </c>
      <c r="L46" s="35">
        <f>+'[2]Jan ext legal'!M46+'[2]Feb ext legal'!M46+'[2]Mar ext legal'!M46+'[2]Apr ext legal'!M46+'[2]May ext legal'!M46+'[2]Jun ext legal'!M46+'[2]Jul ext legal'!M46</f>
        <v>0</v>
      </c>
      <c r="M46" s="74">
        <f t="shared" si="0"/>
        <v>4.0158422707317776E-3</v>
      </c>
      <c r="N46" s="75">
        <f t="shared" si="1"/>
        <v>35000.774436464853</v>
      </c>
      <c r="O46" s="36"/>
      <c r="P46" s="76">
        <f t="shared" si="2"/>
        <v>82123.97443646485</v>
      </c>
    </row>
    <row r="47" spans="1:16" s="32" customFormat="1" hidden="1" x14ac:dyDescent="0.2">
      <c r="A47" s="33">
        <v>107021</v>
      </c>
      <c r="B47" s="32" t="s">
        <v>102</v>
      </c>
      <c r="C47" s="32" t="s">
        <v>103</v>
      </c>
      <c r="D47" s="61">
        <v>0</v>
      </c>
      <c r="E47" s="34">
        <f>+'[2]Jan ext legal'!E47+'[2]Feb ext legal'!E47+'[2]Mar ext legal'!E47+'[2]Apr ext legal'!E47+'[2]May ext legal'!E47+'[2]Jun ext legal'!E47+'[2]Jul ext legal'!E47</f>
        <v>0</v>
      </c>
      <c r="F47" s="35">
        <f>+'[2]Jan ext legal'!F47+'[2]Feb ext legal'!F47+'[2]Mar ext legal'!F47+'[2]Apr ext legal'!F47+'[2]May ext legal'!F47+'[2]Jun ext legal'!F47+'[2]Jul ext legal'!F47</f>
        <v>0</v>
      </c>
      <c r="G47" s="34">
        <f>+'[2]Jan ext legal'!G47+'[2]Feb ext legal'!G47+'[2]Mar ext legal'!G47+'[2]Apr ext legal'!G47+'[2]May ext legal'!G47+'[2]Jun ext legal'!G47+'[2]Jul ext legal'!G47</f>
        <v>0</v>
      </c>
      <c r="H47" s="35">
        <f>+'[2]Jan ext legal'!H47+'[2]Feb ext legal'!H47+'[2]Mar ext legal'!H47+'[2]Apr ext legal'!H47+'[2]May ext legal'!H47+'[2]Jun ext legal'!H47+'[2]Jul ext legal'!H47</f>
        <v>0</v>
      </c>
      <c r="I47" s="34">
        <f>+'[2]Jan ext legal'!I47+'[2]Feb ext legal'!I47+'[2]Mar ext legal'!I47+'[2]Apr ext legal'!I47+'[2]May ext legal'!I47+'[2]Jun ext legal'!I47+'[2]Jul ext legal'!I47</f>
        <v>0</v>
      </c>
      <c r="J47" s="35">
        <f>+'[2]Jan ext legal'!K47+'[2]Feb ext legal'!K47+'[2]Mar ext legal'!K47+'[2]Apr ext legal'!K47+'[2]May ext legal'!K47+'[2]Jun ext legal'!K47+'[2]Jul ext legal'!K47</f>
        <v>0</v>
      </c>
      <c r="K47" s="35">
        <f>+'[2]Jan ext legal'!L47+'[2]Feb ext legal'!L47+'[2]Mar ext legal'!L47+'[2]Apr ext legal'!L47+'[2]May ext legal'!L47+'[2]Jun ext legal'!L47+'[2]Jul ext legal'!L47</f>
        <v>0</v>
      </c>
      <c r="L47" s="35">
        <f>+'[2]Jan ext legal'!M47+'[2]Feb ext legal'!M47+'[2]Mar ext legal'!M47+'[2]Apr ext legal'!M47+'[2]May ext legal'!M47+'[2]Jun ext legal'!M47+'[2]Jul ext legal'!M47</f>
        <v>0</v>
      </c>
      <c r="M47" s="74">
        <f t="shared" si="0"/>
        <v>0</v>
      </c>
      <c r="N47" s="75">
        <f t="shared" si="1"/>
        <v>0</v>
      </c>
      <c r="O47" s="36"/>
      <c r="P47" s="76">
        <f t="shared" si="2"/>
        <v>0</v>
      </c>
    </row>
    <row r="48" spans="1:16" s="32" customFormat="1" hidden="1" x14ac:dyDescent="0.2">
      <c r="A48" s="33">
        <v>107022</v>
      </c>
      <c r="B48" s="32" t="s">
        <v>104</v>
      </c>
      <c r="D48" s="61">
        <v>0</v>
      </c>
      <c r="E48" s="34">
        <f>+'[2]Jan ext legal'!E48+'[2]Feb ext legal'!E48+'[2]Mar ext legal'!E48+'[2]Apr ext legal'!E48+'[2]May ext legal'!E48+'[2]Jun ext legal'!E48+'[2]Jul ext legal'!E48</f>
        <v>0</v>
      </c>
      <c r="F48" s="35">
        <f>+'[2]Jan ext legal'!F48+'[2]Feb ext legal'!F48+'[2]Mar ext legal'!F48+'[2]Apr ext legal'!F48+'[2]May ext legal'!F48+'[2]Jun ext legal'!F48+'[2]Jul ext legal'!F48</f>
        <v>0</v>
      </c>
      <c r="G48" s="34">
        <f>+'[2]Jan ext legal'!G48+'[2]Feb ext legal'!G48+'[2]Mar ext legal'!G48+'[2]Apr ext legal'!G48+'[2]May ext legal'!G48+'[2]Jun ext legal'!G48+'[2]Jul ext legal'!G48</f>
        <v>0</v>
      </c>
      <c r="H48" s="35">
        <f>+'[2]Jan ext legal'!H48+'[2]Feb ext legal'!H48+'[2]Mar ext legal'!H48+'[2]Apr ext legal'!H48+'[2]May ext legal'!H48+'[2]Jun ext legal'!H48+'[2]Jul ext legal'!H48</f>
        <v>0</v>
      </c>
      <c r="I48" s="34">
        <f>+'[2]Jan ext legal'!I48+'[2]Feb ext legal'!I48+'[2]Mar ext legal'!I48+'[2]Apr ext legal'!I48+'[2]May ext legal'!I48+'[2]Jun ext legal'!I48+'[2]Jul ext legal'!I48</f>
        <v>0</v>
      </c>
      <c r="J48" s="35">
        <f>+'[2]Jan ext legal'!K48+'[2]Feb ext legal'!K48+'[2]Mar ext legal'!K48+'[2]Apr ext legal'!K48+'[2]May ext legal'!K48+'[2]Jun ext legal'!K48+'[2]Jul ext legal'!K48</f>
        <v>0</v>
      </c>
      <c r="K48" s="35">
        <f>+'[2]Jan ext legal'!L48+'[2]Feb ext legal'!L48+'[2]Mar ext legal'!L48+'[2]Apr ext legal'!L48+'[2]May ext legal'!L48+'[2]Jun ext legal'!L48+'[2]Jul ext legal'!L48</f>
        <v>0</v>
      </c>
      <c r="L48" s="35">
        <f>+'[2]Jan ext legal'!M48+'[2]Feb ext legal'!M48+'[2]Mar ext legal'!M48+'[2]Apr ext legal'!M48+'[2]May ext legal'!M48+'[2]Jun ext legal'!M48+'[2]Jul ext legal'!M48</f>
        <v>0</v>
      </c>
      <c r="M48" s="74">
        <f t="shared" si="0"/>
        <v>0</v>
      </c>
      <c r="N48" s="75">
        <f t="shared" si="1"/>
        <v>0</v>
      </c>
      <c r="O48" s="36"/>
      <c r="P48" s="76">
        <f t="shared" si="2"/>
        <v>0</v>
      </c>
    </row>
    <row r="49" spans="1:16" s="32" customFormat="1" hidden="1" x14ac:dyDescent="0.2">
      <c r="A49" s="33">
        <v>107023</v>
      </c>
      <c r="B49" s="32" t="s">
        <v>105</v>
      </c>
      <c r="D49" s="61">
        <v>0</v>
      </c>
      <c r="E49" s="34">
        <f>+'[2]Jan ext legal'!E49+'[2]Feb ext legal'!E49+'[2]Mar ext legal'!E49+'[2]Apr ext legal'!E49+'[2]May ext legal'!E49+'[2]Jun ext legal'!E49+'[2]Jul ext legal'!E49</f>
        <v>0</v>
      </c>
      <c r="F49" s="35">
        <f>+'[2]Jan ext legal'!F49+'[2]Feb ext legal'!F49+'[2]Mar ext legal'!F49+'[2]Apr ext legal'!F49+'[2]May ext legal'!F49+'[2]Jun ext legal'!F49+'[2]Jul ext legal'!F49</f>
        <v>0</v>
      </c>
      <c r="G49" s="34">
        <f>+'[2]Jan ext legal'!G49+'[2]Feb ext legal'!G49+'[2]Mar ext legal'!G49+'[2]Apr ext legal'!G49+'[2]May ext legal'!G49+'[2]Jun ext legal'!G49+'[2]Jul ext legal'!G49</f>
        <v>0</v>
      </c>
      <c r="H49" s="35">
        <f>+'[2]Jan ext legal'!H49+'[2]Feb ext legal'!H49+'[2]Mar ext legal'!H49+'[2]Apr ext legal'!H49+'[2]May ext legal'!H49+'[2]Jun ext legal'!H49+'[2]Jul ext legal'!H49</f>
        <v>0</v>
      </c>
      <c r="I49" s="34">
        <f>+'[2]Jan ext legal'!I49+'[2]Feb ext legal'!I49+'[2]Mar ext legal'!I49+'[2]Apr ext legal'!I49+'[2]May ext legal'!I49+'[2]Jun ext legal'!I49+'[2]Jul ext legal'!I49</f>
        <v>0</v>
      </c>
      <c r="J49" s="35">
        <f>+'[2]Jan ext legal'!K49+'[2]Feb ext legal'!K49+'[2]Mar ext legal'!K49+'[2]Apr ext legal'!K49+'[2]May ext legal'!K49+'[2]Jun ext legal'!K49+'[2]Jul ext legal'!K49</f>
        <v>0</v>
      </c>
      <c r="K49" s="35">
        <f>+'[2]Jan ext legal'!L49+'[2]Feb ext legal'!L49+'[2]Mar ext legal'!L49+'[2]Apr ext legal'!L49+'[2]May ext legal'!L49+'[2]Jun ext legal'!L49+'[2]Jul ext legal'!L49</f>
        <v>0</v>
      </c>
      <c r="L49" s="35">
        <f>+'[2]Jan ext legal'!M49+'[2]Feb ext legal'!M49+'[2]Mar ext legal'!M49+'[2]Apr ext legal'!M49+'[2]May ext legal'!M49+'[2]Jun ext legal'!M49+'[2]Jul ext legal'!M49</f>
        <v>0</v>
      </c>
      <c r="M49" s="74">
        <f t="shared" si="0"/>
        <v>0</v>
      </c>
      <c r="N49" s="75">
        <f t="shared" si="1"/>
        <v>0</v>
      </c>
      <c r="O49" s="36"/>
      <c r="P49" s="76">
        <f t="shared" si="2"/>
        <v>0</v>
      </c>
    </row>
    <row r="50" spans="1:16" s="32" customFormat="1" hidden="1" x14ac:dyDescent="0.2">
      <c r="A50" s="33">
        <v>107024</v>
      </c>
      <c r="B50" s="32" t="s">
        <v>106</v>
      </c>
      <c r="C50" s="32" t="s">
        <v>69</v>
      </c>
      <c r="D50" s="61">
        <v>0</v>
      </c>
      <c r="E50" s="34">
        <f>+'[2]Jan ext legal'!E50+'[2]Feb ext legal'!E50+'[2]Mar ext legal'!E50+'[2]Apr ext legal'!E50+'[2]May ext legal'!E50+'[2]Jun ext legal'!E50+'[2]Jul ext legal'!E50</f>
        <v>0</v>
      </c>
      <c r="F50" s="35">
        <f>+'[2]Jan ext legal'!F50+'[2]Feb ext legal'!F50+'[2]Mar ext legal'!F50+'[2]Apr ext legal'!F50+'[2]May ext legal'!F50+'[2]Jun ext legal'!F50+'[2]Jul ext legal'!F50</f>
        <v>0</v>
      </c>
      <c r="G50" s="34">
        <f>+'[2]Jan ext legal'!G50+'[2]Feb ext legal'!G50+'[2]Mar ext legal'!G50+'[2]Apr ext legal'!G50+'[2]May ext legal'!G50+'[2]Jun ext legal'!G50+'[2]Jul ext legal'!G50</f>
        <v>0</v>
      </c>
      <c r="H50" s="35">
        <f>+'[2]Jan ext legal'!H50+'[2]Feb ext legal'!H50+'[2]Mar ext legal'!H50+'[2]Apr ext legal'!H50+'[2]May ext legal'!H50+'[2]Jun ext legal'!H50+'[2]Jul ext legal'!H50</f>
        <v>0</v>
      </c>
      <c r="I50" s="34">
        <f>+'[2]Jan ext legal'!I50+'[2]Feb ext legal'!I50+'[2]Mar ext legal'!I50+'[2]Apr ext legal'!I50+'[2]May ext legal'!I50+'[2]Jun ext legal'!I50+'[2]Jul ext legal'!I50</f>
        <v>0</v>
      </c>
      <c r="J50" s="35">
        <f>+'[2]Jan ext legal'!K50+'[2]Feb ext legal'!K50+'[2]Mar ext legal'!K50+'[2]Apr ext legal'!K50+'[2]May ext legal'!K50+'[2]Jun ext legal'!K50+'[2]Jul ext legal'!K50</f>
        <v>0</v>
      </c>
      <c r="K50" s="35">
        <f>+'[2]Jan ext legal'!L50+'[2]Feb ext legal'!L50+'[2]Mar ext legal'!L50+'[2]Apr ext legal'!L50+'[2]May ext legal'!L50+'[2]Jun ext legal'!L50+'[2]Jul ext legal'!L50</f>
        <v>0</v>
      </c>
      <c r="L50" s="35">
        <f>+'[2]Jan ext legal'!M50+'[2]Feb ext legal'!M50+'[2]Mar ext legal'!M50+'[2]Apr ext legal'!M50+'[2]May ext legal'!M50+'[2]Jun ext legal'!M50+'[2]Jul ext legal'!M50</f>
        <v>0</v>
      </c>
      <c r="M50" s="74">
        <f t="shared" si="0"/>
        <v>0</v>
      </c>
      <c r="N50" s="75">
        <f t="shared" si="1"/>
        <v>0</v>
      </c>
      <c r="O50" s="36"/>
      <c r="P50" s="76">
        <f t="shared" si="2"/>
        <v>0</v>
      </c>
    </row>
    <row r="51" spans="1:16" s="32" customFormat="1" x14ac:dyDescent="0.2">
      <c r="A51" s="33">
        <v>107040</v>
      </c>
      <c r="B51" s="32" t="s">
        <v>107</v>
      </c>
      <c r="C51" s="32" t="s">
        <v>69</v>
      </c>
      <c r="D51" s="61">
        <v>152847.69</v>
      </c>
      <c r="E51" s="34">
        <f>+'[2]Jan ext legal'!E51+'[2]Feb ext legal'!E51+'[2]Mar ext legal'!E51+'[2]Apr ext legal'!E51+'[2]May ext legal'!E51+'[2]Jun ext legal'!E51+'[2]Jul ext legal'!E51</f>
        <v>0</v>
      </c>
      <c r="F51" s="35">
        <f>+'[2]Jan ext legal'!F51+'[2]Feb ext legal'!F51+'[2]Mar ext legal'!F51+'[2]Apr ext legal'!F51+'[2]May ext legal'!F51+'[2]Jun ext legal'!F51+'[2]Jul ext legal'!F51</f>
        <v>138407.26999999999</v>
      </c>
      <c r="G51" s="34">
        <f>+'[2]Jan ext legal'!G51+'[2]Feb ext legal'!G51+'[2]Mar ext legal'!G51+'[2]Apr ext legal'!G51+'[2]May ext legal'!G51+'[2]Jun ext legal'!G51+'[2]Jul ext legal'!G51</f>
        <v>12406.240000000002</v>
      </c>
      <c r="H51" s="35">
        <f>+'[2]Jan ext legal'!H51+'[2]Feb ext legal'!H51+'[2]Mar ext legal'!H51+'[2]Apr ext legal'!H51+'[2]May ext legal'!H51+'[2]Jun ext legal'!H51+'[2]Jul ext legal'!H51</f>
        <v>2034.18</v>
      </c>
      <c r="I51" s="34">
        <f>+'[2]Jan ext legal'!I51+'[2]Feb ext legal'!I51+'[2]Mar ext legal'!I51+'[2]Apr ext legal'!I51+'[2]May ext legal'!I51+'[2]Jun ext legal'!I51+'[2]Jul ext legal'!I51</f>
        <v>0</v>
      </c>
      <c r="J51" s="35">
        <f>+'[2]Jan ext legal'!K51+'[2]Feb ext legal'!K51+'[2]Mar ext legal'!K51+'[2]Apr ext legal'!K51+'[2]May ext legal'!K51+'[2]Jun ext legal'!K51+'[2]Jul ext legal'!K51</f>
        <v>0</v>
      </c>
      <c r="K51" s="35">
        <f>+'[2]Jan ext legal'!L51+'[2]Feb ext legal'!L51+'[2]Mar ext legal'!L51+'[2]Apr ext legal'!L51+'[2]May ext legal'!L51+'[2]Jun ext legal'!L51+'[2]Jul ext legal'!L51</f>
        <v>0</v>
      </c>
      <c r="L51" s="35">
        <f>+'[2]Jan ext legal'!M51+'[2]Feb ext legal'!M51+'[2]Mar ext legal'!M51+'[2]Apr ext legal'!M51+'[2]May ext legal'!M51+'[2]Jun ext legal'!M51+'[2]Jul ext legal'!M51</f>
        <v>0</v>
      </c>
      <c r="M51" s="74">
        <f t="shared" si="0"/>
        <v>1.3025690413335827E-2</v>
      </c>
      <c r="N51" s="75">
        <f t="shared" si="1"/>
        <v>113527.67895271766</v>
      </c>
      <c r="O51" s="36"/>
      <c r="P51" s="76">
        <f t="shared" si="2"/>
        <v>266375.36895271763</v>
      </c>
    </row>
    <row r="52" spans="1:16" s="32" customFormat="1" x14ac:dyDescent="0.2">
      <c r="A52" s="33">
        <v>107295</v>
      </c>
      <c r="B52" s="32" t="s">
        <v>108</v>
      </c>
      <c r="C52" s="32" t="s">
        <v>109</v>
      </c>
      <c r="D52" s="61">
        <v>1530330.51</v>
      </c>
      <c r="E52" s="34">
        <f>+'[2]Jan ext legal'!E52+'[2]Feb ext legal'!E52+'[2]Mar ext legal'!E52+'[2]Apr ext legal'!E52+'[2]May ext legal'!E52+'[2]Jun ext legal'!E52+'[2]Jul ext legal'!E52</f>
        <v>0</v>
      </c>
      <c r="F52" s="35">
        <f>+'[2]Jan ext legal'!F52+'[2]Feb ext legal'!F52+'[2]Mar ext legal'!F52+'[2]Apr ext legal'!F52+'[2]May ext legal'!F52+'[2]Jun ext legal'!F52+'[2]Jul ext legal'!F52</f>
        <v>1530330.51</v>
      </c>
      <c r="G52" s="34">
        <f>+'[2]Jan ext legal'!G52+'[2]Feb ext legal'!G52+'[2]Mar ext legal'!G52+'[2]Apr ext legal'!G52+'[2]May ext legal'!G52+'[2]Jun ext legal'!G52+'[2]Jul ext legal'!G52</f>
        <v>0</v>
      </c>
      <c r="H52" s="35">
        <f>+'[2]Jan ext legal'!H52+'[2]Feb ext legal'!H52+'[2]Mar ext legal'!H52+'[2]Apr ext legal'!H52+'[2]May ext legal'!H52+'[2]Jun ext legal'!H52+'[2]Jul ext legal'!H52</f>
        <v>0</v>
      </c>
      <c r="I52" s="34">
        <f>+'[2]Jan ext legal'!I52+'[2]Feb ext legal'!I52+'[2]Mar ext legal'!I52+'[2]Apr ext legal'!I52+'[2]May ext legal'!I52+'[2]Jun ext legal'!I52+'[2]Jul ext legal'!I52</f>
        <v>0</v>
      </c>
      <c r="J52" s="35">
        <f>+'[2]Jan ext legal'!K52+'[2]Feb ext legal'!K52+'[2]Mar ext legal'!K52+'[2]Apr ext legal'!K52+'[2]May ext legal'!K52+'[2]Jun ext legal'!K52+'[2]Jul ext legal'!K52</f>
        <v>0</v>
      </c>
      <c r="K52" s="35">
        <f>+'[2]Jan ext legal'!L52+'[2]Feb ext legal'!L52+'[2]Mar ext legal'!L52+'[2]Apr ext legal'!L52+'[2]May ext legal'!L52+'[2]Jun ext legal'!L52+'[2]Jul ext legal'!L52</f>
        <v>0</v>
      </c>
      <c r="L52" s="35">
        <f>+'[2]Jan ext legal'!M52+'[2]Feb ext legal'!M52+'[2]Mar ext legal'!M52+'[2]Apr ext legal'!M52+'[2]May ext legal'!M52+'[2]Jun ext legal'!M52+'[2]Jul ext legal'!M52</f>
        <v>0</v>
      </c>
      <c r="M52" s="74">
        <f t="shared" si="0"/>
        <v>0.13041486890212295</v>
      </c>
      <c r="N52" s="75">
        <f t="shared" si="1"/>
        <v>1136653.5590484142</v>
      </c>
      <c r="O52" s="36"/>
      <c r="P52" s="76">
        <f t="shared" si="2"/>
        <v>2666984.069048414</v>
      </c>
    </row>
    <row r="53" spans="1:16" s="32" customFormat="1" x14ac:dyDescent="0.2">
      <c r="A53" s="33">
        <v>107297</v>
      </c>
      <c r="B53" s="32" t="s">
        <v>110</v>
      </c>
      <c r="C53" s="32" t="s">
        <v>109</v>
      </c>
      <c r="D53" s="61">
        <v>155684.71</v>
      </c>
      <c r="E53" s="34">
        <f>+'[2]Jan ext legal'!E53+'[2]Feb ext legal'!E53+'[2]Mar ext legal'!E53+'[2]Apr ext legal'!E53+'[2]May ext legal'!E53+'[2]Jun ext legal'!E53+'[2]Jul ext legal'!E53</f>
        <v>0</v>
      </c>
      <c r="F53" s="35">
        <f>+'[2]Jan ext legal'!F53+'[2]Feb ext legal'!F53+'[2]Mar ext legal'!F53+'[2]Apr ext legal'!F53+'[2]May ext legal'!F53+'[2]Jun ext legal'!F53+'[2]Jul ext legal'!F53</f>
        <v>0</v>
      </c>
      <c r="G53" s="34">
        <f>+'[2]Jan ext legal'!G53+'[2]Feb ext legal'!G53+'[2]Mar ext legal'!G53+'[2]Apr ext legal'!G53+'[2]May ext legal'!G53+'[2]Jun ext legal'!G53+'[2]Jul ext legal'!G53</f>
        <v>155684.71</v>
      </c>
      <c r="H53" s="35">
        <f>+'[2]Jan ext legal'!H53+'[2]Feb ext legal'!H53+'[2]Mar ext legal'!H53+'[2]Apr ext legal'!H53+'[2]May ext legal'!H53+'[2]Jun ext legal'!H53+'[2]Jul ext legal'!H53</f>
        <v>0</v>
      </c>
      <c r="I53" s="34">
        <f>+'[2]Jan ext legal'!I53+'[2]Feb ext legal'!I53+'[2]Mar ext legal'!I53+'[2]Apr ext legal'!I53+'[2]May ext legal'!I53+'[2]Jun ext legal'!I53+'[2]Jul ext legal'!I53</f>
        <v>0</v>
      </c>
      <c r="J53" s="35">
        <f>+'[2]Jan ext legal'!K53+'[2]Feb ext legal'!K53+'[2]Mar ext legal'!K53+'[2]Apr ext legal'!K53+'[2]May ext legal'!K53+'[2]Jun ext legal'!K53+'[2]Jul ext legal'!K53</f>
        <v>0</v>
      </c>
      <c r="K53" s="35">
        <f>+'[2]Jan ext legal'!L53+'[2]Feb ext legal'!L53+'[2]Mar ext legal'!L53+'[2]Apr ext legal'!L53+'[2]May ext legal'!L53+'[2]Jun ext legal'!L53+'[2]Jul ext legal'!L53</f>
        <v>0</v>
      </c>
      <c r="L53" s="35">
        <f>+'[2]Jan ext legal'!M53+'[2]Feb ext legal'!M53+'[2]Mar ext legal'!M53+'[2]Apr ext legal'!M53+'[2]May ext legal'!M53+'[2]Jun ext legal'!M53+'[2]Jul ext legal'!M53</f>
        <v>0</v>
      </c>
      <c r="M53" s="74">
        <f t="shared" si="0"/>
        <v>1.3267461448386746E-2</v>
      </c>
      <c r="N53" s="75">
        <f t="shared" si="1"/>
        <v>115634.87661950896</v>
      </c>
      <c r="O53" s="36"/>
      <c r="P53" s="76">
        <f t="shared" si="2"/>
        <v>271319.58661950892</v>
      </c>
    </row>
    <row r="54" spans="1:16" s="32" customFormat="1" x14ac:dyDescent="0.2">
      <c r="A54" s="33">
        <v>107300</v>
      </c>
      <c r="B54" s="32" t="s">
        <v>111</v>
      </c>
      <c r="C54" s="32" t="s">
        <v>112</v>
      </c>
      <c r="D54" s="61">
        <v>3537639.31</v>
      </c>
      <c r="E54" s="34">
        <f>+'[2]Jan ext legal'!E54+'[2]Feb ext legal'!E54+'[2]Mar ext legal'!E54+'[2]Apr ext legal'!E54+'[2]May ext legal'!E54+'[2]Jun ext legal'!E54+'[2]Jul ext legal'!E54</f>
        <v>0</v>
      </c>
      <c r="F54" s="35">
        <f>+'[2]Jan ext legal'!F54+'[2]Feb ext legal'!F54+'[2]Mar ext legal'!F54+'[2]Apr ext legal'!F54+'[2]May ext legal'!F54+'[2]Jun ext legal'!F54+'[2]Jul ext legal'!F54</f>
        <v>0</v>
      </c>
      <c r="G54" s="34">
        <f>+'[2]Jan ext legal'!G54+'[2]Feb ext legal'!G54+'[2]Mar ext legal'!G54+'[2]Apr ext legal'!G54+'[2]May ext legal'!G54+'[2]Jun ext legal'!G54+'[2]Jul ext legal'!G54</f>
        <v>2512375.5100000002</v>
      </c>
      <c r="H54" s="35">
        <f>+'[2]Jan ext legal'!H54+'[2]Feb ext legal'!H54+'[2]Mar ext legal'!H54+'[2]Apr ext legal'!H54+'[2]May ext legal'!H54+'[2]Jun ext legal'!H54+'[2]Jul ext legal'!H54</f>
        <v>52697.09</v>
      </c>
      <c r="I54" s="34">
        <f>+'[2]Jan ext legal'!I54+'[2]Feb ext legal'!I54+'[2]Mar ext legal'!I54+'[2]Apr ext legal'!I54+'[2]May ext legal'!I54+'[2]Jun ext legal'!I54+'[2]Jul ext legal'!I54</f>
        <v>0</v>
      </c>
      <c r="J54" s="35">
        <f>+'[2]Jan ext legal'!K54+'[2]Feb ext legal'!K54+'[2]Mar ext legal'!K54+'[2]Apr ext legal'!K54+'[2]May ext legal'!K54+'[2]Jun ext legal'!K54+'[2]Jul ext legal'!K54</f>
        <v>0</v>
      </c>
      <c r="K54" s="35">
        <f>+'[2]Jan ext legal'!L54+'[2]Feb ext legal'!L54+'[2]Mar ext legal'!L54+'[2]Apr ext legal'!L54+'[2]May ext legal'!L54+'[2]Jun ext legal'!L54+'[2]Jul ext legal'!L54</f>
        <v>972566.71</v>
      </c>
      <c r="L54" s="35">
        <f>+'[2]Jan ext legal'!M54+'[2]Feb ext legal'!M54+'[2]Mar ext legal'!M54+'[2]Apr ext legal'!M54+'[2]May ext legal'!M54+'[2]Jun ext legal'!M54+'[2]Jul ext legal'!M54</f>
        <v>0</v>
      </c>
      <c r="M54" s="74">
        <f t="shared" si="0"/>
        <v>0.30147785973152075</v>
      </c>
      <c r="N54" s="75">
        <f t="shared" si="1"/>
        <v>2627582.9215095998</v>
      </c>
      <c r="O54" s="36"/>
      <c r="P54" s="76">
        <f t="shared" si="2"/>
        <v>6165222.2315095998</v>
      </c>
    </row>
    <row r="55" spans="1:16" s="32" customFormat="1" x14ac:dyDescent="0.2">
      <c r="A55" s="33">
        <v>107310</v>
      </c>
      <c r="B55" s="32" t="s">
        <v>113</v>
      </c>
      <c r="D55" s="61">
        <v>107738.37</v>
      </c>
      <c r="E55" s="34">
        <f>+'[2]Jan ext legal'!E55+'[2]Feb ext legal'!E55+'[2]Mar ext legal'!E55+'[2]Apr ext legal'!E55+'[2]May ext legal'!E55+'[2]Jun ext legal'!E55+'[2]Jul ext legal'!E55</f>
        <v>0</v>
      </c>
      <c r="F55" s="35">
        <f>+'[2]Jan ext legal'!F55+'[2]Feb ext legal'!F55+'[2]Mar ext legal'!F55+'[2]Apr ext legal'!F55+'[2]May ext legal'!F55+'[2]Jun ext legal'!F55+'[2]Jul ext legal'!F55</f>
        <v>0</v>
      </c>
      <c r="G55" s="34">
        <f>+'[2]Jan ext legal'!G55+'[2]Feb ext legal'!G55+'[2]Mar ext legal'!G55+'[2]Apr ext legal'!G55+'[2]May ext legal'!G55+'[2]Jun ext legal'!G55+'[2]Jul ext legal'!G55</f>
        <v>2325</v>
      </c>
      <c r="H55" s="35">
        <f>+'[2]Jan ext legal'!H55+'[2]Feb ext legal'!H55+'[2]Mar ext legal'!H55+'[2]Apr ext legal'!H55+'[2]May ext legal'!H55+'[2]Jun ext legal'!H55+'[2]Jul ext legal'!H55</f>
        <v>9752.2000000000007</v>
      </c>
      <c r="I55" s="34">
        <f>+'[2]Jan ext legal'!I55+'[2]Feb ext legal'!I55+'[2]Mar ext legal'!I55+'[2]Apr ext legal'!I55+'[2]May ext legal'!I55+'[2]Jun ext legal'!I55+'[2]Jul ext legal'!I55</f>
        <v>0</v>
      </c>
      <c r="J55" s="35">
        <v>0</v>
      </c>
      <c r="K55" s="35">
        <f>+'[2]Jan ext legal'!L55+'[2]Feb ext legal'!L55+'[2]Mar ext legal'!L55+'[2]Apr ext legal'!L55+'[2]May ext legal'!L55+'[2]Jun ext legal'!L55+'[2]Jul ext legal'!L55</f>
        <v>95661.17</v>
      </c>
      <c r="L55" s="35">
        <f>+'[2]Jan ext legal'!M55+'[2]Feb ext legal'!M55+'[2]Mar ext legal'!M55+'[2]Apr ext legal'!M55+'[2]May ext legal'!M55+'[2]Jun ext legal'!M55+'[2]Jul ext legal'!M55</f>
        <v>0</v>
      </c>
      <c r="M55" s="74">
        <f t="shared" si="0"/>
        <v>9.1814711315390384E-3</v>
      </c>
      <c r="N55" s="75">
        <f t="shared" si="1"/>
        <v>80022.714639973346</v>
      </c>
      <c r="O55" s="36"/>
      <c r="P55" s="76">
        <f t="shared" si="2"/>
        <v>187761.08463997336</v>
      </c>
    </row>
    <row r="56" spans="1:16" s="32" customFormat="1" x14ac:dyDescent="0.2">
      <c r="A56" s="33">
        <v>107312</v>
      </c>
      <c r="B56" s="32" t="s">
        <v>114</v>
      </c>
      <c r="C56" s="32" t="s">
        <v>115</v>
      </c>
      <c r="D56" s="61">
        <v>7952.61</v>
      </c>
      <c r="E56" s="34">
        <f>+'[2]Jan ext legal'!E56+'[2]Feb ext legal'!E56+'[2]Mar ext legal'!E56+'[2]Apr ext legal'!E56+'[2]May ext legal'!E56+'[2]Jun ext legal'!E56+'[2]Jul ext legal'!E56</f>
        <v>7952.6100000000006</v>
      </c>
      <c r="F56" s="35">
        <f>+'[2]Jan ext legal'!F56+'[2]Feb ext legal'!F56+'[2]Mar ext legal'!F56+'[2]Apr ext legal'!F56+'[2]May ext legal'!F56+'[2]Jun ext legal'!F56+'[2]Jul ext legal'!F56</f>
        <v>0</v>
      </c>
      <c r="G56" s="34">
        <f>+'[2]Jan ext legal'!G56+'[2]Feb ext legal'!G56+'[2]Mar ext legal'!G56+'[2]Apr ext legal'!G56+'[2]May ext legal'!G56+'[2]Jun ext legal'!G56+'[2]Jul ext legal'!G56</f>
        <v>0</v>
      </c>
      <c r="H56" s="35">
        <f>+'[2]Jan ext legal'!H56+'[2]Feb ext legal'!H56+'[2]Mar ext legal'!H56+'[2]Apr ext legal'!H56+'[2]May ext legal'!H56+'[2]Jun ext legal'!H56+'[2]Jul ext legal'!H56</f>
        <v>0</v>
      </c>
      <c r="I56" s="34">
        <f>+'[2]Jan ext legal'!I56+'[2]Feb ext legal'!I56+'[2]Mar ext legal'!I56+'[2]Apr ext legal'!I56+'[2]May ext legal'!I56+'[2]Jun ext legal'!I56+'[2]Jul ext legal'!I56</f>
        <v>0</v>
      </c>
      <c r="J56" s="35">
        <f>+'[2]Jan ext legal'!K56+'[2]Feb ext legal'!K56+'[2]Mar ext legal'!K56+'[2]Apr ext legal'!K56+'[2]May ext legal'!K56+'[2]Jun ext legal'!K56+'[2]Jul ext legal'!K56</f>
        <v>0</v>
      </c>
      <c r="K56" s="35">
        <f>+'[2]Jan ext legal'!L56+'[2]Feb ext legal'!L56+'[2]Mar ext legal'!L56+'[2]Apr ext legal'!L56+'[2]May ext legal'!L56+'[2]Jun ext legal'!L56+'[2]Jul ext legal'!L56</f>
        <v>0</v>
      </c>
      <c r="L56" s="35">
        <f>+'[2]Jan ext legal'!M56+'[2]Feb ext legal'!M56+'[2]Mar ext legal'!M56+'[2]Apr ext legal'!M56+'[2]May ext legal'!M56+'[2]Jun ext legal'!M56+'[2]Jul ext legal'!M56</f>
        <v>0</v>
      </c>
      <c r="M56" s="74">
        <f t="shared" si="0"/>
        <v>6.7772195862429209E-4</v>
      </c>
      <c r="N56" s="75">
        <f t="shared" si="1"/>
        <v>5906.8040538667738</v>
      </c>
      <c r="O56" s="36"/>
      <c r="P56" s="76">
        <f t="shared" si="2"/>
        <v>13859.414053866774</v>
      </c>
    </row>
    <row r="57" spans="1:16" s="32" customFormat="1" x14ac:dyDescent="0.2">
      <c r="A57" s="33">
        <v>107319</v>
      </c>
      <c r="B57" s="32" t="s">
        <v>116</v>
      </c>
      <c r="D57" s="61">
        <v>48408.78</v>
      </c>
      <c r="E57" s="34">
        <f>+'[2]Jan ext legal'!E57+'[2]Feb ext legal'!E57+'[2]Mar ext legal'!E57+'[2]Apr ext legal'!E57+'[2]May ext legal'!E57+'[2]Jun ext legal'!E57+'[2]Jul ext legal'!E57</f>
        <v>329.94000000000005</v>
      </c>
      <c r="F57" s="35">
        <f>+'[2]Jan ext legal'!F57+'[2]Feb ext legal'!F57+'[2]Mar ext legal'!F57+'[2]Apr ext legal'!F57+'[2]May ext legal'!F57+'[2]Jun ext legal'!F57+'[2]Jul ext legal'!F57</f>
        <v>48078.840000000011</v>
      </c>
      <c r="G57" s="34">
        <f>+'[2]Jan ext legal'!G57+'[2]Feb ext legal'!G57+'[2]Mar ext legal'!G57+'[2]Apr ext legal'!G57+'[2]May ext legal'!G57+'[2]Jun ext legal'!G57+'[2]Jul ext legal'!G57</f>
        <v>0</v>
      </c>
      <c r="H57" s="35">
        <f>+'[2]Jan ext legal'!H57+'[2]Feb ext legal'!H57+'[2]Mar ext legal'!H57+'[2]Apr ext legal'!H57+'[2]May ext legal'!H57+'[2]Jun ext legal'!H57+'[2]Jul ext legal'!H57</f>
        <v>0</v>
      </c>
      <c r="I57" s="34">
        <f>+'[2]Jan ext legal'!I57+'[2]Feb ext legal'!I57+'[2]Mar ext legal'!I57+'[2]Apr ext legal'!I57+'[2]May ext legal'!I57+'[2]Jun ext legal'!I57+'[2]Jul ext legal'!I57</f>
        <v>0</v>
      </c>
      <c r="J57" s="35">
        <f>+'[2]Jan ext legal'!K57+'[2]Feb ext legal'!K57+'[2]Mar ext legal'!K57+'[2]Apr ext legal'!K57+'[2]May ext legal'!K57+'[2]Jun ext legal'!K57+'[2]Jul ext legal'!K57</f>
        <v>0</v>
      </c>
      <c r="K57" s="35">
        <f>+'[2]Jan ext legal'!L57+'[2]Feb ext legal'!L57+'[2]Mar ext legal'!L57+'[2]Apr ext legal'!L57+'[2]May ext legal'!L57+'[2]Jun ext legal'!L57+'[2]Jul ext legal'!L57</f>
        <v>0</v>
      </c>
      <c r="L57" s="35">
        <f>+'[2]Jan ext legal'!M57+'[2]Feb ext legal'!M57+'[2]Mar ext legal'!M57+'[2]Apr ext legal'!M57+'[2]May ext legal'!M57+'[2]Jun ext legal'!M57+'[2]Jul ext legal'!M57</f>
        <v>0</v>
      </c>
      <c r="M57" s="74">
        <f t="shared" si="0"/>
        <v>4.1253994847241923E-3</v>
      </c>
      <c r="N57" s="75">
        <f t="shared" si="1"/>
        <v>35955.639462609732</v>
      </c>
      <c r="O57" s="36"/>
      <c r="P57" s="76">
        <f t="shared" si="2"/>
        <v>84364.419462609731</v>
      </c>
    </row>
    <row r="58" spans="1:16" s="32" customFormat="1" hidden="1" x14ac:dyDescent="0.2">
      <c r="A58" s="33">
        <v>107322</v>
      </c>
      <c r="B58" s="32" t="s">
        <v>117</v>
      </c>
      <c r="C58" s="32" t="s">
        <v>118</v>
      </c>
      <c r="D58" s="61">
        <v>0</v>
      </c>
      <c r="E58" s="34">
        <f>+'[2]Jan ext legal'!E58+'[2]Feb ext legal'!E58+'[2]Mar ext legal'!E58+'[2]Apr ext legal'!E58+'[2]May ext legal'!E58+'[2]Jun ext legal'!E58+'[2]Jul ext legal'!E58</f>
        <v>0</v>
      </c>
      <c r="F58" s="35">
        <f>+'[2]Jan ext legal'!F58+'[2]Feb ext legal'!F58+'[2]Mar ext legal'!F58+'[2]Apr ext legal'!F58+'[2]May ext legal'!F58+'[2]Jun ext legal'!F58+'[2]Jul ext legal'!F58</f>
        <v>0</v>
      </c>
      <c r="G58" s="34">
        <f>+'[2]Jan ext legal'!G58+'[2]Feb ext legal'!G58+'[2]Mar ext legal'!G58+'[2]Apr ext legal'!G58+'[2]May ext legal'!G58+'[2]Jun ext legal'!G58+'[2]Jul ext legal'!G58</f>
        <v>0</v>
      </c>
      <c r="H58" s="35">
        <f>+'[2]Jan ext legal'!H58+'[2]Feb ext legal'!H58+'[2]Mar ext legal'!H58+'[2]Apr ext legal'!H58+'[2]May ext legal'!H58+'[2]Jun ext legal'!H58+'[2]Jul ext legal'!H58</f>
        <v>0</v>
      </c>
      <c r="I58" s="34">
        <f>+'[2]Jan ext legal'!I58+'[2]Feb ext legal'!I58+'[2]Mar ext legal'!I58+'[2]Apr ext legal'!I58+'[2]May ext legal'!I58+'[2]Jun ext legal'!I58+'[2]Jul ext legal'!I58</f>
        <v>0</v>
      </c>
      <c r="J58" s="35">
        <f>+'[2]Jan ext legal'!K58+'[2]Feb ext legal'!K58+'[2]Mar ext legal'!K58+'[2]Apr ext legal'!K58+'[2]May ext legal'!K58+'[2]Jun ext legal'!K58+'[2]Jul ext legal'!K58</f>
        <v>0</v>
      </c>
      <c r="K58" s="35">
        <f>+'[2]Jan ext legal'!L58+'[2]Feb ext legal'!L58+'[2]Mar ext legal'!L58+'[2]Apr ext legal'!L58+'[2]May ext legal'!L58+'[2]Jun ext legal'!L58+'[2]Jul ext legal'!L58</f>
        <v>0</v>
      </c>
      <c r="L58" s="35">
        <f>+'[2]Jan ext legal'!M58+'[2]Feb ext legal'!M58+'[2]Mar ext legal'!M58+'[2]Apr ext legal'!M58+'[2]May ext legal'!M58+'[2]Jun ext legal'!M58+'[2]Jul ext legal'!M58</f>
        <v>0</v>
      </c>
      <c r="M58" s="74">
        <f t="shared" si="0"/>
        <v>0</v>
      </c>
      <c r="N58" s="75">
        <f t="shared" si="1"/>
        <v>0</v>
      </c>
      <c r="O58" s="36"/>
      <c r="P58" s="76">
        <f t="shared" si="2"/>
        <v>0</v>
      </c>
    </row>
    <row r="59" spans="1:16" s="32" customFormat="1" hidden="1" x14ac:dyDescent="0.2">
      <c r="A59" s="33">
        <v>107323</v>
      </c>
      <c r="B59" s="32" t="s">
        <v>119</v>
      </c>
      <c r="D59" s="61">
        <v>0</v>
      </c>
      <c r="E59" s="34">
        <f>+'[2]Jan ext legal'!E59+'[2]Feb ext legal'!E59+'[2]Mar ext legal'!E59+'[2]Apr ext legal'!E59+'[2]May ext legal'!E59+'[2]Jun ext legal'!E59+'[2]Jul ext legal'!E59</f>
        <v>0</v>
      </c>
      <c r="F59" s="35"/>
      <c r="G59" s="34">
        <f>+'[2]Jan ext legal'!G59+'[2]Feb ext legal'!G59+'[2]Mar ext legal'!G59+'[2]Apr ext legal'!G59+'[2]May ext legal'!G59+'[2]Jun ext legal'!G59+'[2]Jul ext legal'!G59</f>
        <v>0</v>
      </c>
      <c r="H59" s="35">
        <f>+'[2]Jan ext legal'!H59+'[2]Feb ext legal'!H59+'[2]Mar ext legal'!H59+'[2]Apr ext legal'!H59+'[2]May ext legal'!H59+'[2]Jun ext legal'!H59+'[2]Jul ext legal'!H59</f>
        <v>0</v>
      </c>
      <c r="I59" s="34">
        <f>+'[2]Jan ext legal'!I59+'[2]Feb ext legal'!I59+'[2]Mar ext legal'!I59+'[2]Apr ext legal'!I59+'[2]May ext legal'!I59+'[2]Jun ext legal'!I59+'[2]Jul ext legal'!I59</f>
        <v>0</v>
      </c>
      <c r="J59" s="35">
        <f>+'[2]Jan ext legal'!K59+'[2]Feb ext legal'!K59+'[2]Mar ext legal'!K59+'[2]Apr ext legal'!K59+'[2]May ext legal'!K59+'[2]Jun ext legal'!K59+'[2]Jul ext legal'!K59</f>
        <v>0</v>
      </c>
      <c r="K59" s="35">
        <f>+'[2]Jan ext legal'!L59+'[2]Feb ext legal'!L59+'[2]Mar ext legal'!L59+'[2]Apr ext legal'!L59+'[2]May ext legal'!L59+'[2]Jun ext legal'!L59+'[2]Jul ext legal'!L59</f>
        <v>0</v>
      </c>
      <c r="L59" s="35">
        <f>+'[2]Jan ext legal'!M59+'[2]Feb ext legal'!M59+'[2]Mar ext legal'!M59+'[2]Apr ext legal'!M59+'[2]May ext legal'!M59+'[2]Jun ext legal'!M59+'[2]Jul ext legal'!M59</f>
        <v>0</v>
      </c>
      <c r="M59" s="74">
        <f t="shared" si="0"/>
        <v>0</v>
      </c>
      <c r="N59" s="75">
        <f t="shared" si="1"/>
        <v>0</v>
      </c>
      <c r="O59" s="36"/>
      <c r="P59" s="76">
        <f t="shared" si="2"/>
        <v>0</v>
      </c>
    </row>
    <row r="60" spans="1:16" s="32" customFormat="1" x14ac:dyDescent="0.2">
      <c r="A60" s="33">
        <v>107443</v>
      </c>
      <c r="B60" s="32" t="s">
        <v>120</v>
      </c>
      <c r="D60" s="61">
        <v>53125.36</v>
      </c>
      <c r="E60" s="34">
        <f>+'[2]Jan ext legal'!E60+'[2]Feb ext legal'!E60+'[2]Mar ext legal'!E60+'[2]Apr ext legal'!E60+'[2]May ext legal'!E60+'[2]Jun ext legal'!E60+'[2]Jul ext legal'!E60</f>
        <v>0</v>
      </c>
      <c r="F60" s="35">
        <f>+'[2]Jan ext legal'!F60+'[2]Feb ext legal'!F60+'[2]Mar ext legal'!F60+'[2]Apr ext legal'!F60+'[2]May ext legal'!F60+'[2]Jun ext legal'!F60+'[2]Jul ext legal'!F60</f>
        <v>0</v>
      </c>
      <c r="G60" s="34">
        <f>+'[2]Jan ext legal'!G60+'[2]Feb ext legal'!G60+'[2]Mar ext legal'!G60+'[2]Apr ext legal'!G60+'[2]May ext legal'!G60+'[2]Jun ext legal'!G60+'[2]Jul ext legal'!G60</f>
        <v>53125.36</v>
      </c>
      <c r="H60" s="35">
        <f>+'[2]Jan ext legal'!H60+'[2]Feb ext legal'!H60+'[2]Mar ext legal'!H60+'[2]Apr ext legal'!H60+'[2]May ext legal'!H60+'[2]Jun ext legal'!H60+'[2]Jul ext legal'!H60</f>
        <v>0</v>
      </c>
      <c r="I60" s="34">
        <f>+'[2]Jan ext legal'!I60+'[2]Feb ext legal'!I60+'[2]Mar ext legal'!I60+'[2]Apr ext legal'!I60+'[2]May ext legal'!I60+'[2]Jun ext legal'!I60+'[2]Jul ext legal'!I60</f>
        <v>0</v>
      </c>
      <c r="J60" s="35">
        <f>+'[2]Jan ext legal'!K60+'[2]Feb ext legal'!K60+'[2]Mar ext legal'!K60+'[2]Apr ext legal'!K60+'[2]May ext legal'!K60+'[2]Jun ext legal'!K60+'[2]Jul ext legal'!K60</f>
        <v>0</v>
      </c>
      <c r="K60" s="35">
        <f>+'[2]Jan ext legal'!L60+'[2]Feb ext legal'!L60+'[2]Mar ext legal'!L60+'[2]Apr ext legal'!L60+'[2]May ext legal'!L60+'[2]Jun ext legal'!L60+'[2]Jul ext legal'!L60</f>
        <v>0</v>
      </c>
      <c r="L60" s="35">
        <f>+'[2]Jan ext legal'!M60+'[2]Feb ext legal'!M60+'[2]Mar ext legal'!M60+'[2]Apr ext legal'!M60+'[2]May ext legal'!M60+'[2]Jun ext legal'!M60+'[2]Jul ext legal'!M60</f>
        <v>0</v>
      </c>
      <c r="M60" s="74">
        <f t="shared" si="0"/>
        <v>4.5273467492836471E-3</v>
      </c>
      <c r="N60" s="75">
        <f t="shared" si="1"/>
        <v>39458.881022850583</v>
      </c>
      <c r="O60" s="36"/>
      <c r="P60" s="76">
        <f t="shared" si="2"/>
        <v>92584.241022850591</v>
      </c>
    </row>
    <row r="61" spans="1:16" s="32" customFormat="1" x14ac:dyDescent="0.2">
      <c r="A61" s="33">
        <v>107444</v>
      </c>
      <c r="B61" s="32" t="s">
        <v>121</v>
      </c>
      <c r="D61" s="61">
        <v>65073.91</v>
      </c>
      <c r="E61" s="34">
        <f>+'[2]Jan ext legal'!E61+'[2]Feb ext legal'!E61+'[2]Mar ext legal'!E61+'[2]Apr ext legal'!E61+'[2]May ext legal'!E61+'[2]Jun ext legal'!E61+'[2]Jul ext legal'!E61</f>
        <v>63374.39</v>
      </c>
      <c r="F61" s="35">
        <f>+'[2]Jan ext legal'!F61+'[2]Feb ext legal'!F61+'[2]Mar ext legal'!F61+'[2]Apr ext legal'!F61+'[2]May ext legal'!F61+'[2]Jun ext legal'!F61+'[2]Jul ext legal'!F61</f>
        <v>0</v>
      </c>
      <c r="G61" s="34">
        <f>+'[2]Jan ext legal'!G61+'[2]Feb ext legal'!G61+'[2]Mar ext legal'!G61+'[2]Apr ext legal'!G61+'[2]May ext legal'!G61+'[2]Jun ext legal'!G61+'[2]Jul ext legal'!G61</f>
        <v>0</v>
      </c>
      <c r="H61" s="35">
        <f>+'[2]Jan ext legal'!H61+'[2]Feb ext legal'!H61+'[2]Mar ext legal'!H61+'[2]Apr ext legal'!H61+'[2]May ext legal'!H61+'[2]Jun ext legal'!H61+'[2]Jul ext legal'!H61</f>
        <v>0</v>
      </c>
      <c r="I61" s="34">
        <f>+'[2]Jan ext legal'!I61+'[2]Feb ext legal'!I61+'[2]Mar ext legal'!I61+'[2]Apr ext legal'!I61+'[2]May ext legal'!I61+'[2]Jun ext legal'!I61+'[2]Jul ext legal'!I61</f>
        <v>1699.52</v>
      </c>
      <c r="J61" s="35">
        <f>+'[2]Jan ext legal'!K61+'[2]Feb ext legal'!K61+'[2]Mar ext legal'!K61+'[2]Apr ext legal'!K61+'[2]May ext legal'!K61+'[2]Jun ext legal'!K61+'[2]Jul ext legal'!K61</f>
        <v>0</v>
      </c>
      <c r="K61" s="35">
        <f>+'[2]Jan ext legal'!L61+'[2]Feb ext legal'!L61+'[2]Mar ext legal'!L61+'[2]Apr ext legal'!L61+'[2]May ext legal'!L61+'[2]Jun ext legal'!L61+'[2]Jul ext legal'!L61</f>
        <v>0</v>
      </c>
      <c r="L61" s="35">
        <f>+'[2]Jan ext legal'!M61+'[2]Feb ext legal'!M61+'[2]Mar ext legal'!M61+'[2]Apr ext legal'!M61+'[2]May ext legal'!M61+'[2]Jun ext legal'!M61+'[2]Jul ext legal'!M61</f>
        <v>0</v>
      </c>
      <c r="M61" s="74">
        <f t="shared" si="0"/>
        <v>5.5456029832395793E-3</v>
      </c>
      <c r="N61" s="75">
        <f t="shared" si="1"/>
        <v>48333.671007249395</v>
      </c>
      <c r="O61" s="36"/>
      <c r="P61" s="76">
        <f t="shared" si="2"/>
        <v>113407.58100724939</v>
      </c>
    </row>
    <row r="62" spans="1:16" s="32" customFormat="1" x14ac:dyDescent="0.2">
      <c r="A62" s="33">
        <v>107446</v>
      </c>
      <c r="B62" s="32" t="s">
        <v>122</v>
      </c>
      <c r="D62" s="61">
        <v>754729.8</v>
      </c>
      <c r="E62" s="34">
        <f>+'[2]Jan ext legal'!E62+'[2]Feb ext legal'!E62+'[2]Mar ext legal'!E62+'[2]Apr ext legal'!E62+'[2]May ext legal'!E62+'[2]Jun ext legal'!E62+'[2]Jul ext legal'!E62</f>
        <v>0</v>
      </c>
      <c r="F62" s="35">
        <f>+'[2]Jan ext legal'!F62+'[2]Feb ext legal'!F62+'[2]Mar ext legal'!F62+'[2]Apr ext legal'!F62+'[2]May ext legal'!F62+'[2]Jun ext legal'!F62+'[2]Jul ext legal'!F62</f>
        <v>754729.79999999993</v>
      </c>
      <c r="G62" s="34">
        <f>+'[2]Jan ext legal'!G62+'[2]Feb ext legal'!G62+'[2]Mar ext legal'!G62+'[2]Apr ext legal'!G62+'[2]May ext legal'!G62+'[2]Jun ext legal'!G62+'[2]Jul ext legal'!G62</f>
        <v>0</v>
      </c>
      <c r="H62" s="35">
        <f>+'[2]Jan ext legal'!H62+'[2]Feb ext legal'!H62+'[2]Mar ext legal'!H62+'[2]Apr ext legal'!H62+'[2]May ext legal'!H62+'[2]Jun ext legal'!H62+'[2]Jul ext legal'!H62</f>
        <v>0</v>
      </c>
      <c r="I62" s="34">
        <f>+'[2]Jan ext legal'!I62+'[2]Feb ext legal'!I62+'[2]Mar ext legal'!I62+'[2]Apr ext legal'!I62+'[2]May ext legal'!I62+'[2]Jun ext legal'!I62+'[2]Jul ext legal'!I62</f>
        <v>0</v>
      </c>
      <c r="J62" s="35">
        <f>+'[2]Jan ext legal'!K62+'[2]Feb ext legal'!K62+'[2]Mar ext legal'!K62+'[2]Apr ext legal'!K62+'[2]May ext legal'!K62+'[2]Jun ext legal'!K62+'[2]Jul ext legal'!K62</f>
        <v>0</v>
      </c>
      <c r="K62" s="35">
        <f>+'[2]Jan ext legal'!L62+'[2]Feb ext legal'!L62+'[2]Mar ext legal'!L62+'[2]Apr ext legal'!L62+'[2]May ext legal'!L62+'[2]Jun ext legal'!L62+'[2]Jul ext legal'!L62</f>
        <v>0</v>
      </c>
      <c r="L62" s="35">
        <f>+'[2]Jan ext legal'!M62+'[2]Feb ext legal'!M62+'[2]Mar ext legal'!M62+'[2]Apr ext legal'!M62+'[2]May ext legal'!M62+'[2]Jun ext legal'!M62+'[2]Jul ext legal'!M62</f>
        <v>0</v>
      </c>
      <c r="M62" s="74">
        <f t="shared" si="0"/>
        <v>6.4318124274687222E-2</v>
      </c>
      <c r="N62" s="75">
        <f t="shared" si="1"/>
        <v>560575.8414173536</v>
      </c>
      <c r="O62" s="36"/>
      <c r="P62" s="76">
        <f t="shared" si="2"/>
        <v>1315305.6414173536</v>
      </c>
    </row>
    <row r="63" spans="1:16" s="32" customFormat="1" x14ac:dyDescent="0.2">
      <c r="A63" s="33">
        <v>107447</v>
      </c>
      <c r="B63" s="32" t="s">
        <v>123</v>
      </c>
      <c r="D63" s="61">
        <v>31742.32</v>
      </c>
      <c r="E63" s="34">
        <f>+'[2]Jan ext legal'!E63+'[2]Feb ext legal'!E63+'[2]Mar ext legal'!E63+'[2]Apr ext legal'!E63+'[2]May ext legal'!E63+'[2]Jun ext legal'!E63+'[2]Jul ext legal'!E63</f>
        <v>0</v>
      </c>
      <c r="F63" s="35">
        <f>+'[2]Jan ext legal'!F63+'[2]Feb ext legal'!F63+'[2]Mar ext legal'!F63+'[2]Apr ext legal'!F63+'[2]May ext legal'!F63+'[2]Jun ext legal'!F63+'[2]Jul ext legal'!F63</f>
        <v>0</v>
      </c>
      <c r="G63" s="34">
        <f>+'[2]Jan ext legal'!G63+'[2]Feb ext legal'!G63+'[2]Mar ext legal'!G63+'[2]Apr ext legal'!G63+'[2]May ext legal'!G63+'[2]Jun ext legal'!G63+'[2]Jul ext legal'!G63</f>
        <v>0</v>
      </c>
      <c r="H63" s="35">
        <f>+'[2]Jan ext legal'!H63+'[2]Feb ext legal'!H63+'[2]Mar ext legal'!H63+'[2]Apr ext legal'!H63+'[2]May ext legal'!H63+'[2]Jun ext legal'!H63+'[2]Jul ext legal'!H63</f>
        <v>0</v>
      </c>
      <c r="I63" s="34">
        <f>+'[2]Jan ext legal'!I63+'[2]Feb ext legal'!I63+'[2]Mar ext legal'!I63+'[2]Apr ext legal'!I63+'[2]May ext legal'!I63+'[2]Jun ext legal'!I63+'[2]Jul ext legal'!I63</f>
        <v>0</v>
      </c>
      <c r="J63" s="35">
        <f>+'[2]Jan ext legal'!K63+'[2]Feb ext legal'!K63+'[2]Mar ext legal'!K63+'[2]Apr ext legal'!K63+'[2]May ext legal'!K63+'[2]Jun ext legal'!K63+'[2]Jul ext legal'!K63</f>
        <v>0</v>
      </c>
      <c r="K63" s="35">
        <f>+'[2]Jan ext legal'!L63+'[2]Feb ext legal'!L63+'[2]Mar ext legal'!L63+'[2]Apr ext legal'!L63+'[2]May ext legal'!L63+'[2]Jun ext legal'!L63+'[2]Jul ext legal'!L63</f>
        <v>31742.32</v>
      </c>
      <c r="L63" s="35">
        <f>+'[2]Jan ext legal'!M63+'[2]Feb ext legal'!M63+'[2]Mar ext legal'!M63+'[2]Apr ext legal'!M63+'[2]May ext legal'!M63+'[2]Jun ext legal'!M63+'[2]Jul ext legal'!M63</f>
        <v>0</v>
      </c>
      <c r="M63" s="74">
        <f t="shared" si="0"/>
        <v>2.7050826435194284E-3</v>
      </c>
      <c r="N63" s="75">
        <f t="shared" si="1"/>
        <v>23576.620059972309</v>
      </c>
      <c r="O63" s="36"/>
      <c r="P63" s="76">
        <f t="shared" si="2"/>
        <v>55318.940059972309</v>
      </c>
    </row>
    <row r="64" spans="1:16" s="32" customFormat="1" x14ac:dyDescent="0.2">
      <c r="A64" s="33">
        <v>107449</v>
      </c>
      <c r="B64" s="32" t="s">
        <v>124</v>
      </c>
      <c r="D64" s="61">
        <v>3834.58</v>
      </c>
      <c r="E64" s="34">
        <f>+'[2]Jan ext legal'!E64+'[2]Feb ext legal'!E64+'[2]Mar ext legal'!E64+'[2]Apr ext legal'!E64+'[2]May ext legal'!E64+'[2]Jun ext legal'!E64+'[2]Jul ext legal'!E64</f>
        <v>0</v>
      </c>
      <c r="F64" s="35">
        <f>+'[2]Jan ext legal'!F64+'[2]Feb ext legal'!F64+'[2]Mar ext legal'!F64+'[2]Apr ext legal'!F64+'[2]May ext legal'!F64+'[2]Jun ext legal'!F64+'[2]Jul ext legal'!F64</f>
        <v>0</v>
      </c>
      <c r="G64" s="34">
        <f>+'[2]Jan ext legal'!G64+'[2]Feb ext legal'!G64+'[2]Mar ext legal'!G64+'[2]Apr ext legal'!G64+'[2]May ext legal'!G64+'[2]Jun ext legal'!G64+'[2]Jul ext legal'!G64</f>
        <v>0</v>
      </c>
      <c r="H64" s="35">
        <f>+'[2]Jan ext legal'!H64+'[2]Feb ext legal'!H64+'[2]Mar ext legal'!H64+'[2]Apr ext legal'!H64+'[2]May ext legal'!H64+'[2]Jun ext legal'!H64+'[2]Jul ext legal'!H64</f>
        <v>3834.58</v>
      </c>
      <c r="I64" s="34">
        <f>+'[2]Jan ext legal'!I64+'[2]Feb ext legal'!I64+'[2]Mar ext legal'!I64+'[2]Apr ext legal'!I64+'[2]May ext legal'!I64+'[2]Jun ext legal'!I64+'[2]Jul ext legal'!I64</f>
        <v>0</v>
      </c>
      <c r="J64" s="35">
        <f>+'[2]Jan ext legal'!K64+'[2]Feb ext legal'!K64+'[2]Mar ext legal'!K64+'[2]Apr ext legal'!K64+'[2]May ext legal'!K64+'[2]Jun ext legal'!K64+'[2]Jul ext legal'!K64</f>
        <v>0</v>
      </c>
      <c r="K64" s="35">
        <f>+'[2]Jan ext legal'!L64+'[2]Feb ext legal'!L64+'[2]Mar ext legal'!L64+'[2]Apr ext legal'!L64+'[2]May ext legal'!L64+'[2]Jun ext legal'!L64+'[2]Jul ext legal'!L64</f>
        <v>0</v>
      </c>
      <c r="L64" s="35">
        <f>+'[2]Jan ext legal'!M64+'[2]Feb ext legal'!M64+'[2]Mar ext legal'!M64+'[2]Apr ext legal'!M64+'[2]May ext legal'!M64+'[2]Jun ext legal'!M64+'[2]Jul ext legal'!M64</f>
        <v>0</v>
      </c>
      <c r="M64" s="74">
        <f t="shared" si="0"/>
        <v>3.2678316528806744E-4</v>
      </c>
      <c r="N64" s="75">
        <f t="shared" si="1"/>
        <v>2848.1357301409794</v>
      </c>
      <c r="O64" s="36"/>
      <c r="P64" s="76">
        <f t="shared" si="2"/>
        <v>6682.7157301409788</v>
      </c>
    </row>
    <row r="65" spans="1:18" s="32" customFormat="1" hidden="1" x14ac:dyDescent="0.2">
      <c r="A65" s="33">
        <v>107452</v>
      </c>
      <c r="B65" s="32" t="s">
        <v>125</v>
      </c>
      <c r="C65" s="32" t="s">
        <v>126</v>
      </c>
      <c r="D65" s="61">
        <v>0</v>
      </c>
      <c r="E65" s="34">
        <f>+'[2]Jan ext legal'!E65+'[2]Feb ext legal'!E65+'[2]Mar ext legal'!E65+'[2]Apr ext legal'!E65+'[2]May ext legal'!E65+'[2]Jun ext legal'!E65+'[2]Jul ext legal'!E65</f>
        <v>0</v>
      </c>
      <c r="F65" s="35">
        <f>+'[2]Jan ext legal'!F65+'[2]Feb ext legal'!F65+'[2]Mar ext legal'!F65+'[2]Apr ext legal'!F65+'[2]May ext legal'!F65+'[2]Jun ext legal'!F65+'[2]Jul ext legal'!F65</f>
        <v>0</v>
      </c>
      <c r="G65" s="34">
        <f>+'[2]Jan ext legal'!G65+'[2]Feb ext legal'!G65+'[2]Mar ext legal'!G65+'[2]Apr ext legal'!G65+'[2]May ext legal'!G65+'[2]Jun ext legal'!G65+'[2]Jul ext legal'!G65</f>
        <v>0</v>
      </c>
      <c r="H65" s="35">
        <f>+'[2]Jan ext legal'!H65+'[2]Feb ext legal'!H65+'[2]Mar ext legal'!H65+'[2]Apr ext legal'!H65+'[2]May ext legal'!H65+'[2]Jun ext legal'!H65+'[2]Jul ext legal'!H65</f>
        <v>0</v>
      </c>
      <c r="I65" s="34">
        <f>+'[2]Jan ext legal'!I65+'[2]Feb ext legal'!I65+'[2]Mar ext legal'!I65+'[2]Apr ext legal'!I65+'[2]May ext legal'!I65+'[2]Jun ext legal'!I65+'[2]Jul ext legal'!I65</f>
        <v>0</v>
      </c>
      <c r="J65" s="35">
        <f>+'[2]Jan ext legal'!K65+'[2]Feb ext legal'!K65+'[2]Mar ext legal'!K65+'[2]Apr ext legal'!K65+'[2]May ext legal'!K65+'[2]Jun ext legal'!K65+'[2]Jul ext legal'!K65</f>
        <v>0</v>
      </c>
      <c r="K65" s="35">
        <f>+'[2]Jan ext legal'!L65+'[2]Feb ext legal'!L65+'[2]Mar ext legal'!L65+'[2]Apr ext legal'!L65+'[2]May ext legal'!L65+'[2]Jun ext legal'!L65+'[2]Jul ext legal'!L65</f>
        <v>0</v>
      </c>
      <c r="L65" s="35">
        <f>+'[2]Jan ext legal'!M65+'[2]Feb ext legal'!M65+'[2]Mar ext legal'!M65+'[2]Apr ext legal'!M65+'[2]May ext legal'!M65+'[2]Jun ext legal'!M65+'[2]Jul ext legal'!M65</f>
        <v>0</v>
      </c>
      <c r="M65" s="74">
        <f t="shared" si="0"/>
        <v>0</v>
      </c>
      <c r="N65" s="75">
        <f t="shared" si="1"/>
        <v>0</v>
      </c>
      <c r="O65" s="36"/>
      <c r="P65" s="76">
        <f t="shared" si="2"/>
        <v>0</v>
      </c>
    </row>
    <row r="66" spans="1:18" s="32" customFormat="1" x14ac:dyDescent="0.2">
      <c r="A66" s="26">
        <v>120484</v>
      </c>
      <c r="B66" s="27" t="s">
        <v>127</v>
      </c>
      <c r="C66" s="27"/>
      <c r="D66" s="60">
        <v>1457909.08</v>
      </c>
      <c r="E66" s="29">
        <f>+'[2]Jan ext legal'!E66+'[2]Feb ext legal'!E66+'[2]Mar ext legal'!E66+'[2]Apr ext legal'!E66+'[2]May ext legal'!E66+'[2]Jun ext legal'!E66+'[2]Jul ext legal'!E66</f>
        <v>91203.409999999989</v>
      </c>
      <c r="F66" s="30">
        <f>+'[2]Jan ext legal'!F66+'[2]Feb ext legal'!F66+'[2]Mar ext legal'!F66+'[2]Apr ext legal'!F66+'[2]May ext legal'!F66+'[2]Jun ext legal'!F66+'[2]Jul ext legal'!F66</f>
        <v>0</v>
      </c>
      <c r="G66" s="29">
        <f>+'[2]Jan ext legal'!G66+'[2]Feb ext legal'!G66+'[2]Mar ext legal'!G66+'[2]Apr ext legal'!G66+'[2]May ext legal'!G66+'[2]Jun ext legal'!G66+'[2]Jul ext legal'!G66</f>
        <v>534904.54</v>
      </c>
      <c r="H66" s="30">
        <f>+'[2]Jan ext legal'!H66+'[2]Feb ext legal'!H66+'[2]Mar ext legal'!H66+'[2]Apr ext legal'!H66+'[2]May ext legal'!H66+'[2]Jun ext legal'!H66+'[2]Jul ext legal'!H66</f>
        <v>117396.73</v>
      </c>
      <c r="I66" s="29">
        <f>+'[2]Jan ext legal'!I66+'[2]Feb ext legal'!I66+'[2]Mar ext legal'!I66+'[2]Apr ext legal'!I66+'[2]May ext legal'!I66+'[2]Jun ext legal'!I66+'[2]Jul ext legal'!I66</f>
        <v>713941.5</v>
      </c>
      <c r="J66" s="30">
        <f>+'[2]Jan ext legal'!K66+'[2]Feb ext legal'!K66+'[2]Mar ext legal'!K66+'[2]Apr ext legal'!K66+'[2]May ext legal'!K66+'[2]Jun ext legal'!K66+'[2]Jul ext legal'!K66</f>
        <v>462.9</v>
      </c>
      <c r="K66" s="30">
        <f>+'[2]Jan ext legal'!L66+'[2]Feb ext legal'!L66+'[2]Mar ext legal'!L66+'[2]Apr ext legal'!L66+'[2]May ext legal'!L66+'[2]Jun ext legal'!L66+'[2]Jul ext legal'!L66</f>
        <v>0</v>
      </c>
      <c r="L66" s="30">
        <f>+'[2]Jan ext legal'!M66+'[2]Feb ext legal'!M66+'[2]Mar ext legal'!M66+'[2]Apr ext legal'!M66+'[2]May ext legal'!M66+'[2]Jun ext legal'!M66+'[2]Jul ext legal'!M66</f>
        <v>0</v>
      </c>
      <c r="M66" s="74">
        <f t="shared" si="0"/>
        <v>0.1242431097707218</v>
      </c>
      <c r="N66" s="75">
        <f t="shared" si="1"/>
        <v>1082862.5148112606</v>
      </c>
      <c r="O66" s="31"/>
      <c r="P66" s="76">
        <f t="shared" si="2"/>
        <v>2540771.5948112607</v>
      </c>
    </row>
    <row r="67" spans="1:18" s="32" customFormat="1" x14ac:dyDescent="0.2">
      <c r="A67" s="26">
        <v>121125</v>
      </c>
      <c r="B67" s="27" t="s">
        <v>128</v>
      </c>
      <c r="C67" s="27"/>
      <c r="D67" s="60">
        <v>108674.32</v>
      </c>
      <c r="E67" s="29">
        <f>+'[2]Jan ext legal'!E67+'[2]Feb ext legal'!E67+'[2]Mar ext legal'!E67+'[2]Apr ext legal'!E67+'[2]May ext legal'!E67+'[2]Jun ext legal'!E67+'[2]Jul ext legal'!E67</f>
        <v>108674.32</v>
      </c>
      <c r="F67" s="30">
        <f>+'[2]Jan ext legal'!F67+'[2]Feb ext legal'!F67+'[2]Mar ext legal'!F67+'[2]Apr ext legal'!F67+'[2]May ext legal'!F67+'[2]Jun ext legal'!F67+'[2]Jul ext legal'!F67</f>
        <v>0</v>
      </c>
      <c r="G67" s="29">
        <f>+'[2]Jan ext legal'!G67+'[2]Feb ext legal'!G67+'[2]Mar ext legal'!G67+'[2]Apr ext legal'!G67+'[2]May ext legal'!G67+'[2]Jun ext legal'!G67+'[2]Jul ext legal'!G67</f>
        <v>0</v>
      </c>
      <c r="H67" s="30">
        <f>+'[2]Jan ext legal'!H67+'[2]Feb ext legal'!H67+'[2]Mar ext legal'!H67+'[2]Apr ext legal'!H67+'[2]May ext legal'!H67+'[2]Jun ext legal'!H67+'[2]Jul ext legal'!H67</f>
        <v>0</v>
      </c>
      <c r="I67" s="29">
        <f>+'[2]Jan ext legal'!I67+'[2]Feb ext legal'!I67+'[2]Mar ext legal'!I67+'[2]Apr ext legal'!I67+'[2]May ext legal'!I67+'[2]Jun ext legal'!I67+'[2]Jul ext legal'!I67</f>
        <v>0</v>
      </c>
      <c r="J67" s="30">
        <f>+'[2]Jan ext legal'!K67+'[2]Feb ext legal'!K67+'[2]Mar ext legal'!K67+'[2]Apr ext legal'!K67+'[2]May ext legal'!K67+'[2]Jun ext legal'!K67+'[2]Jul ext legal'!K67</f>
        <v>0</v>
      </c>
      <c r="K67" s="30">
        <f>+'[2]Jan ext legal'!L67+'[2]Feb ext legal'!L67+'[2]Mar ext legal'!L67+'[2]Apr ext legal'!L67+'[2]May ext legal'!L67+'[2]Jun ext legal'!L67+'[2]Jul ext legal'!L67</f>
        <v>0</v>
      </c>
      <c r="L67" s="30">
        <f>+'[2]Jan ext legal'!M67+'[2]Feb ext legal'!M67+'[2]Mar ext legal'!M67+'[2]Apr ext legal'!M67+'[2]May ext legal'!M67+'[2]Jun ext legal'!M67+'[2]Jul ext legal'!M67</f>
        <v>0</v>
      </c>
      <c r="M67" s="74">
        <f t="shared" si="0"/>
        <v>9.2612328534359273E-3</v>
      </c>
      <c r="N67" s="75">
        <f t="shared" si="1"/>
        <v>80717.891852764704</v>
      </c>
      <c r="O67" s="31"/>
      <c r="P67" s="76">
        <f t="shared" si="2"/>
        <v>189392.21185276471</v>
      </c>
    </row>
    <row r="68" spans="1:18" s="32" customFormat="1" x14ac:dyDescent="0.2">
      <c r="A68" s="26">
        <v>140167</v>
      </c>
      <c r="B68" s="27" t="s">
        <v>129</v>
      </c>
      <c r="C68" s="27"/>
      <c r="D68" s="60">
        <v>202208.31</v>
      </c>
      <c r="E68" s="29">
        <f>+'[2]Jan ext legal'!E69+'[2]Feb ext legal'!E69+'[2]Mar ext legal'!E69+'[2]Apr ext legal'!E69+'[2]May ext legal'!E69+'[2]Jun ext legal'!E69+'[2]Jul ext legal'!E69</f>
        <v>139054.60999999999</v>
      </c>
      <c r="F68" s="30">
        <f>+'[2]Jan ext legal'!F69+'[2]Feb ext legal'!F69+'[2]Mar ext legal'!F69+'[2]Apr ext legal'!F69+'[2]May ext legal'!F69+'[2]Jun ext legal'!F69+'[2]Jul ext legal'!F69</f>
        <v>0</v>
      </c>
      <c r="G68" s="29">
        <f>+'[2]Jan ext legal'!G69+'[2]Feb ext legal'!G69+'[2]Mar ext legal'!G69+'[2]Apr ext legal'!G69+'[2]May ext legal'!G69+'[2]Jun ext legal'!G69+'[2]Jul ext legal'!G69</f>
        <v>0</v>
      </c>
      <c r="H68" s="30">
        <f>+'[2]Jan ext legal'!H69+'[2]Feb ext legal'!H69+'[2]Mar ext legal'!H69+'[2]Apr ext legal'!H69+'[2]May ext legal'!H69+'[2]Jun ext legal'!H69+'[2]Jul ext legal'!H69</f>
        <v>63153.7</v>
      </c>
      <c r="I68" s="29">
        <f>+'[2]Jan ext legal'!I69+'[2]Feb ext legal'!I69+'[2]Mar ext legal'!I69+'[2]Apr ext legal'!I69+'[2]May ext legal'!I69+'[2]Jun ext legal'!I69+'[2]Jul ext legal'!I69</f>
        <v>0</v>
      </c>
      <c r="J68" s="30">
        <f>+'[2]Jan ext legal'!K69+'[2]Feb ext legal'!K69+'[2]Mar ext legal'!K69+'[2]Apr ext legal'!K69+'[2]May ext legal'!K69+'[2]Jun ext legal'!K69+'[2]Jul ext legal'!K69</f>
        <v>0</v>
      </c>
      <c r="K68" s="30">
        <f>+'[2]Jan ext legal'!L69+'[2]Feb ext legal'!L69+'[2]Mar ext legal'!L69+'[2]Apr ext legal'!L69+'[2]May ext legal'!L69+'[2]Jun ext legal'!L69+'[2]Jul ext legal'!L69</f>
        <v>0</v>
      </c>
      <c r="L68" s="30">
        <f>+'[2]Jan ext legal'!M69+'[2]Feb ext legal'!M69+'[2]Mar ext legal'!M69+'[2]Apr ext legal'!M69+'[2]May ext legal'!M69+'[2]Jun ext legal'!M69+'[2]Jul ext legal'!M69</f>
        <v>0</v>
      </c>
      <c r="M68" s="74">
        <f t="shared" si="0"/>
        <v>1.7232205766824733E-2</v>
      </c>
      <c r="N68" s="75">
        <f t="shared" si="1"/>
        <v>150190.29793156579</v>
      </c>
      <c r="O68" s="31"/>
      <c r="P68" s="76">
        <f t="shared" si="2"/>
        <v>352398.60793156578</v>
      </c>
    </row>
    <row r="69" spans="1:18" s="32" customFormat="1" hidden="1" x14ac:dyDescent="0.2">
      <c r="A69" s="26">
        <v>140399</v>
      </c>
      <c r="B69" s="27" t="s">
        <v>130</v>
      </c>
      <c r="C69" s="27"/>
      <c r="D69" s="60">
        <v>0</v>
      </c>
      <c r="E69" s="29">
        <f>+'[2]Jan ext legal'!E70+'[2]Feb ext legal'!E70+'[2]Mar ext legal'!E70+'[2]Apr ext legal'!E70+'[2]May ext legal'!E70+'[2]Jun ext legal'!E70+'[2]Jul ext legal'!E70</f>
        <v>135528.45999999996</v>
      </c>
      <c r="F69" s="30">
        <f>+'[2]Jan ext legal'!F70+'[2]Feb ext legal'!F70+'[2]Mar ext legal'!F70+'[2]Apr ext legal'!F70+'[2]May ext legal'!F70+'[2]Jun ext legal'!F70+'[2]Jul ext legal'!F70</f>
        <v>21759.96</v>
      </c>
      <c r="G69" s="29">
        <f>+'[2]Jan ext legal'!G70+'[2]Feb ext legal'!G70+'[2]Mar ext legal'!G70+'[2]Apr ext legal'!G70+'[2]May ext legal'!G70+'[2]Jun ext legal'!G70+'[2]Jul ext legal'!G70</f>
        <v>0</v>
      </c>
      <c r="H69" s="30">
        <f>+'[2]Jan ext legal'!H70+'[2]Feb ext legal'!H70+'[2]Mar ext legal'!H70+'[2]Apr ext legal'!H70+'[2]May ext legal'!H70+'[2]Jun ext legal'!H70+'[2]Jul ext legal'!H70</f>
        <v>0</v>
      </c>
      <c r="I69" s="29">
        <f>+'[2]Jan ext legal'!I70+'[2]Feb ext legal'!I70+'[2]Mar ext legal'!I70+'[2]Apr ext legal'!I70+'[2]May ext legal'!I70+'[2]Jun ext legal'!I70+'[2]Jul ext legal'!I70</f>
        <v>0</v>
      </c>
      <c r="J69" s="30">
        <f>+'[2]Jan ext legal'!K70+'[2]Feb ext legal'!K70+'[2]Mar ext legal'!K70+'[2]Apr ext legal'!K70+'[2]May ext legal'!K70+'[2]Jun ext legal'!K70+'[2]Jul ext legal'!K70</f>
        <v>0</v>
      </c>
      <c r="K69" s="30">
        <f>+'[2]Jan ext legal'!L70+'[2]Feb ext legal'!L70+'[2]Mar ext legal'!L70+'[2]Apr ext legal'!L70+'[2]May ext legal'!L70+'[2]Jun ext legal'!L70+'[2]Jul ext legal'!L70</f>
        <v>0</v>
      </c>
      <c r="L69" s="30">
        <f>+'[2]Jan ext legal'!M70+'[2]Feb ext legal'!M70+'[2]Mar ext legal'!M70+'[2]Apr ext legal'!M70+'[2]May ext legal'!M70+'[2]Jun ext legal'!M70+'[2]Jul ext legal'!M70</f>
        <v>0</v>
      </c>
      <c r="M69" s="74">
        <f t="shared" si="0"/>
        <v>0</v>
      </c>
      <c r="N69" s="75">
        <f t="shared" si="1"/>
        <v>0</v>
      </c>
      <c r="O69" s="31"/>
      <c r="P69" s="76">
        <f t="shared" si="2"/>
        <v>0</v>
      </c>
    </row>
    <row r="70" spans="1:18" s="32" customFormat="1" hidden="1" x14ac:dyDescent="0.2">
      <c r="A70" s="26">
        <v>140402</v>
      </c>
      <c r="B70" s="27" t="s">
        <v>131</v>
      </c>
      <c r="C70" s="27" t="s">
        <v>132</v>
      </c>
      <c r="D70" s="60">
        <v>0</v>
      </c>
      <c r="E70" s="29">
        <f>+'[2]Jan ext legal'!E71+'[2]Feb ext legal'!E71+'[2]Mar ext legal'!E71+'[2]Apr ext legal'!E71+'[2]May ext legal'!E71+'[2]Jun ext legal'!E71+'[2]Jul ext legal'!E71</f>
        <v>183695.56999999998</v>
      </c>
      <c r="F70" s="30">
        <f>+'[2]Jan ext legal'!F71+'[2]Feb ext legal'!F71+'[2]Mar ext legal'!F71+'[2]Apr ext legal'!F71+'[2]May ext legal'!F71+'[2]Jun ext legal'!F71+'[2]Jul ext legal'!F71</f>
        <v>0</v>
      </c>
      <c r="G70" s="29">
        <f>+'[2]Jan ext legal'!G71+'[2]Feb ext legal'!G71+'[2]Mar ext legal'!G71+'[2]Apr ext legal'!G71+'[2]May ext legal'!G71+'[2]Jun ext legal'!G71+'[2]Jul ext legal'!G71</f>
        <v>1999010.1</v>
      </c>
      <c r="H70" s="30">
        <f>+'[2]Jan ext legal'!H71+'[2]Feb ext legal'!H71+'[2]Mar ext legal'!H71+'[2]Apr ext legal'!H71+'[2]May ext legal'!H71+'[2]Jun ext legal'!H71+'[2]Jul ext legal'!H71</f>
        <v>0</v>
      </c>
      <c r="I70" s="29">
        <f>+'[2]Jan ext legal'!I71+'[2]Feb ext legal'!I71+'[2]Mar ext legal'!I71+'[2]Apr ext legal'!I71+'[2]May ext legal'!I71+'[2]Jun ext legal'!I71+'[2]Jul ext legal'!I71</f>
        <v>0</v>
      </c>
      <c r="J70" s="30">
        <f>+'[2]Jan ext legal'!K71+'[2]Feb ext legal'!K71+'[2]Mar ext legal'!K71+'[2]Apr ext legal'!K71+'[2]May ext legal'!K71+'[2]Jun ext legal'!K71+'[2]Jul ext legal'!K71</f>
        <v>0</v>
      </c>
      <c r="K70" s="30">
        <f>+'[2]Jan ext legal'!L71+'[2]Feb ext legal'!L71+'[2]Mar ext legal'!L71+'[2]Apr ext legal'!L71+'[2]May ext legal'!L71+'[2]Jun ext legal'!L71+'[2]Jul ext legal'!L71</f>
        <v>0</v>
      </c>
      <c r="L70" s="30">
        <f>+'[2]Jan ext legal'!M71+'[2]Feb ext legal'!M71+'[2]Mar ext legal'!M71+'[2]Apr ext legal'!M71+'[2]May ext legal'!M71+'[2]Jun ext legal'!M71+'[2]Jul ext legal'!M71</f>
        <v>0</v>
      </c>
      <c r="M70" s="74">
        <f>+D70/D$73</f>
        <v>0</v>
      </c>
      <c r="N70" s="75">
        <f>+N$4*M70</f>
        <v>0</v>
      </c>
      <c r="O70" s="31"/>
      <c r="P70" s="76">
        <f>SUM(D70+N70)</f>
        <v>0</v>
      </c>
    </row>
    <row r="71" spans="1:18" s="32" customFormat="1" x14ac:dyDescent="0.2">
      <c r="A71" s="33">
        <v>150164</v>
      </c>
      <c r="B71" s="32" t="s">
        <v>133</v>
      </c>
      <c r="C71" s="27"/>
      <c r="D71" s="61">
        <v>335.25</v>
      </c>
      <c r="E71" s="34">
        <f>+'[2]Jan ext legal'!E72+'[2]Feb ext legal'!E72+'[2]Mar ext legal'!E72+'[2]Apr ext legal'!E72+'[2]May ext legal'!E72+'[2]Jun ext legal'!E72+'[2]Jul ext legal'!E72</f>
        <v>335.25</v>
      </c>
      <c r="F71" s="35">
        <f>+'[2]Jan ext legal'!F72+'[2]Feb ext legal'!F72+'[2]Mar ext legal'!F72+'[2]Apr ext legal'!F72+'[2]May ext legal'!F72+'[2]Jun ext legal'!F72+'[2]Jul ext legal'!F72</f>
        <v>0</v>
      </c>
      <c r="G71" s="34">
        <f>+'[2]Jan ext legal'!G72+'[2]Feb ext legal'!G72+'[2]Mar ext legal'!G72+'[2]Apr ext legal'!G72+'[2]May ext legal'!G72+'[2]Jun ext legal'!G72+'[2]Jul ext legal'!G72</f>
        <v>0</v>
      </c>
      <c r="H71" s="35">
        <f>+'[2]Jan ext legal'!H72+'[2]Feb ext legal'!H72+'[2]Mar ext legal'!H72+'[2]Apr ext legal'!H72+'[2]May ext legal'!H72+'[2]Jun ext legal'!H72+'[2]Jul ext legal'!H72</f>
        <v>0</v>
      </c>
      <c r="I71" s="34">
        <f>+'[2]Jan ext legal'!I72+'[2]Feb ext legal'!I72+'[2]Mar ext legal'!I72+'[2]Apr ext legal'!I72+'[2]May ext legal'!I72+'[2]Jun ext legal'!I72+'[2]Jul ext legal'!I72</f>
        <v>0</v>
      </c>
      <c r="J71" s="35">
        <f>+'[2]Jan ext legal'!K72+'[2]Feb ext legal'!K72+'[2]Mar ext legal'!K72+'[2]Apr ext legal'!K72+'[2]May ext legal'!K72+'[2]Jun ext legal'!K72+'[2]Jul ext legal'!K72</f>
        <v>0</v>
      </c>
      <c r="K71" s="35">
        <f>+'[2]Jan ext legal'!L72+'[2]Feb ext legal'!L72+'[2]Mar ext legal'!L72+'[2]Apr ext legal'!L72+'[2]May ext legal'!L72+'[2]Jun ext legal'!L72+'[2]Jul ext legal'!L72</f>
        <v>0</v>
      </c>
      <c r="L71" s="35">
        <f>+'[2]Jan ext legal'!M72+'[2]Feb ext legal'!M72+'[2]Mar ext legal'!M72+'[2]Apr ext legal'!M72+'[2]May ext legal'!M72+'[2]Jun ext legal'!M72+'[2]Jul ext legal'!M72</f>
        <v>0</v>
      </c>
      <c r="M71" s="74">
        <f>+D71/D$73</f>
        <v>2.8570027529175194E-5</v>
      </c>
      <c r="N71" s="75">
        <f>+N$4*M71</f>
        <v>249.00706297163271</v>
      </c>
      <c r="O71" s="36"/>
      <c r="P71" s="76">
        <f>SUM(D71+N71)</f>
        <v>584.25706297163265</v>
      </c>
    </row>
    <row r="72" spans="1:18" s="32" customFormat="1" ht="13.5" thickBot="1" x14ac:dyDescent="0.25">
      <c r="A72" s="40">
        <v>150249</v>
      </c>
      <c r="B72" s="41" t="s">
        <v>134</v>
      </c>
      <c r="C72" s="27" t="s">
        <v>43</v>
      </c>
      <c r="D72" s="60">
        <v>142503.79999999999</v>
      </c>
      <c r="E72" s="29">
        <f>+'[2]Jan ext legal'!E73+'[2]Feb ext legal'!E73+'[2]Mar ext legal'!E73+'[2]Apr ext legal'!E73+'[2]May ext legal'!E73+'[2]Jun ext legal'!E73+'[2]Jul ext legal'!E73</f>
        <v>2990.73</v>
      </c>
      <c r="F72" s="30">
        <f>+'[2]Jan ext legal'!F73+'[2]Feb ext legal'!F73+'[2]Mar ext legal'!F73+'[2]Apr ext legal'!F73+'[2]May ext legal'!F73+'[2]Jun ext legal'!F73+'[2]Jul ext legal'!F73</f>
        <v>139513.07</v>
      </c>
      <c r="G72" s="29">
        <f>+'[2]Jan ext legal'!G73+'[2]Feb ext legal'!G73+'[2]Mar ext legal'!G73+'[2]Apr ext legal'!G73+'[2]May ext legal'!G73+'[2]Jun ext legal'!G73+'[2]Jul ext legal'!G73</f>
        <v>0</v>
      </c>
      <c r="H72" s="42">
        <f>+'[2]Jan ext legal'!H73+'[2]Feb ext legal'!H73+'[2]Mar ext legal'!H73+'[2]Apr ext legal'!H73+'[2]May ext legal'!H73+'[2]Jun ext legal'!H73+'[2]Jul ext legal'!H73</f>
        <v>0</v>
      </c>
      <c r="I72" s="29">
        <f>+'[2]Jan ext legal'!I73+'[2]Feb ext legal'!I73+'[2]Mar ext legal'!I73+'[2]Apr ext legal'!I73+'[2]May ext legal'!I73+'[2]Jun ext legal'!I73+'[2]Jul ext legal'!I73</f>
        <v>0</v>
      </c>
      <c r="J72" s="30">
        <f>+'[2]Jan ext legal'!K73+'[2]Feb ext legal'!K73+'[2]Mar ext legal'!K73+'[2]Apr ext legal'!K73+'[2]May ext legal'!K73+'[2]Jun ext legal'!K73+'[2]Jul ext legal'!K73</f>
        <v>0</v>
      </c>
      <c r="K72" s="42">
        <f>+'[2]Jan ext legal'!L73+'[2]Feb ext legal'!L73+'[2]Mar ext legal'!L73+'[2]Apr ext legal'!L73+'[2]May ext legal'!L73+'[2]Jun ext legal'!L73+'[2]Jul ext legal'!L73</f>
        <v>0</v>
      </c>
      <c r="L72" s="42">
        <f>+'[2]Jan ext legal'!M73+'[2]Feb ext legal'!M73+'[2]Mar ext legal'!M73+'[2]Apr ext legal'!M73+'[2]May ext legal'!M73+'[2]Jun ext legal'!M73+'[2]Jul ext legal'!M73</f>
        <v>0</v>
      </c>
      <c r="M72" s="74">
        <f>+D72/D$73</f>
        <v>1.2144183412414841E-2</v>
      </c>
      <c r="N72" s="75">
        <f>+N$4*M72</f>
        <v>105844.75078388352</v>
      </c>
      <c r="O72" s="31"/>
      <c r="P72" s="76">
        <f>SUM(D72+N72)</f>
        <v>248348.55078388349</v>
      </c>
    </row>
    <row r="73" spans="1:18" ht="13.5" thickBot="1" x14ac:dyDescent="0.25">
      <c r="B73" s="43"/>
      <c r="C73" s="43"/>
      <c r="D73" s="73">
        <f t="shared" ref="D73:N73" si="3">SUM(D6:D72)</f>
        <v>11734325.41</v>
      </c>
      <c r="E73" s="73">
        <f t="shared" si="3"/>
        <v>3003906.5899999989</v>
      </c>
      <c r="F73" s="73">
        <f t="shared" si="3"/>
        <v>2650347.8499999996</v>
      </c>
      <c r="G73" s="73">
        <f t="shared" si="3"/>
        <v>6149658.2800000003</v>
      </c>
      <c r="H73" s="73">
        <f t="shared" si="3"/>
        <v>282290.55</v>
      </c>
      <c r="I73" s="73">
        <f t="shared" si="3"/>
        <v>944280.11</v>
      </c>
      <c r="J73" s="73">
        <f t="shared" si="3"/>
        <v>48058.65</v>
      </c>
      <c r="K73" s="73">
        <f t="shared" si="3"/>
        <v>1128832.97</v>
      </c>
      <c r="L73" s="73">
        <f t="shared" si="3"/>
        <v>7792.82</v>
      </c>
      <c r="M73" s="74">
        <f>+D73/D$73</f>
        <v>1</v>
      </c>
      <c r="N73" s="96">
        <f t="shared" si="3"/>
        <v>8715674.5899999999</v>
      </c>
      <c r="O73" s="97"/>
      <c r="P73" s="96">
        <f>SUM(P6:P72)</f>
        <v>20450000</v>
      </c>
    </row>
    <row r="74" spans="1:18" s="32" customFormat="1" x14ac:dyDescent="0.2">
      <c r="A74" s="26"/>
      <c r="B74" s="27" t="s">
        <v>145</v>
      </c>
      <c r="C74" s="27" t="s">
        <v>43</v>
      </c>
      <c r="D74" s="62">
        <f>5000000/12*7</f>
        <v>2916666.666666667</v>
      </c>
      <c r="E74" s="62">
        <v>0</v>
      </c>
      <c r="F74" s="63">
        <f>+'[2]Jan ext legal'!F76+'[2]Feb ext legal'!F76+'[2]Mar ext legal'!F76+'[2]Apr ext legal'!F76+'[2]May ext legal'!F76+'[2]Jun ext legal'!F76+'[2]Jul ext legal'!F76</f>
        <v>0</v>
      </c>
      <c r="G74" s="62">
        <f>+'[2]Jan ext legal'!G76+'[2]Feb ext legal'!G76+'[2]Mar ext legal'!G76+'[2]Apr ext legal'!G76+'[2]May ext legal'!G76+'[2]Jun ext legal'!G76+'[2]Jul ext legal'!G76</f>
        <v>0</v>
      </c>
      <c r="H74" s="63">
        <f>+'[2]Jan ext legal'!H76+'[2]Feb ext legal'!H76+'[2]Mar ext legal'!H76+'[2]Apr ext legal'!H76+'[2]May ext legal'!H76+'[2]Jun ext legal'!H76+'[2]Jul ext legal'!H76</f>
        <v>0</v>
      </c>
      <c r="I74" s="62">
        <f>+'[2]Jan ext legal'!I76+'[2]Feb ext legal'!I76+'[2]Mar ext legal'!I76+'[2]Apr ext legal'!I76+'[2]May ext legal'!I76+'[2]Jun ext legal'!I76+'[2]Jul ext legal'!I76</f>
        <v>0</v>
      </c>
      <c r="J74" s="63">
        <f>+'[2]Jan ext legal'!K76+'[2]Feb ext legal'!K76+'[2]Mar ext legal'!K76+'[2]Apr ext legal'!K76+'[2]May ext legal'!K76+'[2]Jun ext legal'!K76+'[2]Jul ext legal'!K76</f>
        <v>0</v>
      </c>
      <c r="K74" s="63">
        <f>+'[2]Jan ext legal'!L76+'[2]Feb ext legal'!L76+'[2]Mar ext legal'!L76+'[2]Apr ext legal'!L76+'[2]May ext legal'!L76+'[2]Jun ext legal'!L76+'[2]Jul ext legal'!L76</f>
        <v>0</v>
      </c>
      <c r="L74" s="63">
        <f>+'[2]Jan ext legal'!M76+'[2]Feb ext legal'!M76+'[2]Mar ext legal'!M76+'[2]Apr ext legal'!M76+'[2]May ext legal'!M76+'[2]Jun ext legal'!M76+'[2]Jul ext legal'!M76</f>
        <v>0</v>
      </c>
      <c r="M74" s="64"/>
      <c r="N74" s="62">
        <f>5000000/12*5</f>
        <v>2083333.3333333335</v>
      </c>
      <c r="O74" s="27"/>
      <c r="P74" s="77">
        <f>SUM(D74:N74)</f>
        <v>5000000</v>
      </c>
      <c r="Q74" s="32" t="s">
        <v>22</v>
      </c>
      <c r="R74" s="37" t="s">
        <v>146</v>
      </c>
    </row>
    <row r="75" spans="1:18" s="32" customFormat="1" x14ac:dyDescent="0.2">
      <c r="A75" s="26">
        <v>104151</v>
      </c>
      <c r="B75" s="27" t="s">
        <v>47</v>
      </c>
      <c r="C75" s="27" t="s">
        <v>48</v>
      </c>
      <c r="D75" s="62">
        <f>5000000/12*7</f>
        <v>2916666.666666667</v>
      </c>
      <c r="E75" s="62">
        <f>+'[2]Jan ext legal'!E75+'[2]Feb ext legal'!E75+'[2]Mar ext legal'!E75+'[2]Apr ext legal'!E75+'[2]May ext legal'!E75+'[2]Jun ext legal'!E75+'[2]Jul ext legal'!E75</f>
        <v>0</v>
      </c>
      <c r="F75" s="63">
        <f>+'[2]Jan ext legal'!F75+'[2]Feb ext legal'!F75+'[2]Mar ext legal'!F75+'[2]Apr ext legal'!F75+'[2]May ext legal'!F75+'[2]Jun ext legal'!F75+'[2]Jul ext legal'!F75</f>
        <v>0</v>
      </c>
      <c r="G75" s="62">
        <f>+'[2]Jan ext legal'!G75+'[2]Feb ext legal'!G75+'[2]Mar ext legal'!G75+'[2]Apr ext legal'!G75+'[2]May ext legal'!G75+'[2]Jun ext legal'!G75+'[2]Jul ext legal'!G75</f>
        <v>0</v>
      </c>
      <c r="H75" s="63">
        <f>+'[2]Jan ext legal'!H75+'[2]Feb ext legal'!H75+'[2]Mar ext legal'!H75+'[2]Apr ext legal'!H75+'[2]May ext legal'!H75+'[2]Jun ext legal'!H75+'[2]Jul ext legal'!H75</f>
        <v>0</v>
      </c>
      <c r="I75" s="62">
        <f>+'[2]Jan ext legal'!I75+'[2]Feb ext legal'!I75+'[2]Mar ext legal'!I75+'[2]Apr ext legal'!I75+'[2]May ext legal'!I75+'[2]Jun ext legal'!I75+'[2]Jul ext legal'!I75</f>
        <v>0</v>
      </c>
      <c r="J75" s="63">
        <f>+'[2]Jan ext legal'!K75+'[2]Feb ext legal'!K75+'[2]Mar ext legal'!K75+'[2]Apr ext legal'!K75+'[2]May ext legal'!K75+'[2]Jun ext legal'!K75+'[2]Jul ext legal'!K75</f>
        <v>0</v>
      </c>
      <c r="K75" s="63">
        <f>+'[2]Jan ext legal'!L75+'[2]Feb ext legal'!L75+'[2]Mar ext legal'!L75+'[2]Apr ext legal'!L75+'[2]May ext legal'!L75+'[2]Jun ext legal'!L75+'[2]Jul ext legal'!L75</f>
        <v>0</v>
      </c>
      <c r="L75" s="63">
        <f>+'[2]Jan ext legal'!M75+'[2]Feb ext legal'!M75+'[2]Mar ext legal'!M75+'[2]Apr ext legal'!M75+'[2]May ext legal'!M75+'[2]Jun ext legal'!M75+'[2]Jul ext legal'!M75</f>
        <v>0</v>
      </c>
      <c r="M75" s="64"/>
      <c r="N75" s="62">
        <f>5000000/12*5</f>
        <v>2083333.3333333335</v>
      </c>
      <c r="O75" s="27"/>
      <c r="P75" s="77">
        <f>SUM(D75:N75)</f>
        <v>5000000</v>
      </c>
      <c r="Q75" s="32" t="s">
        <v>20</v>
      </c>
      <c r="R75" s="37" t="s">
        <v>146</v>
      </c>
    </row>
    <row r="76" spans="1:18" s="32" customFormat="1" ht="13.5" thickBot="1" x14ac:dyDescent="0.25">
      <c r="A76" s="26" t="s">
        <v>147</v>
      </c>
      <c r="B76" s="27" t="s">
        <v>148</v>
      </c>
      <c r="C76" s="27"/>
      <c r="D76" s="62">
        <f>650000/12*7</f>
        <v>379166.66666666663</v>
      </c>
      <c r="E76" s="62"/>
      <c r="F76" s="63"/>
      <c r="G76" s="62"/>
      <c r="H76" s="63"/>
      <c r="I76" s="62"/>
      <c r="J76" s="63"/>
      <c r="K76" s="63"/>
      <c r="L76" s="63"/>
      <c r="M76" s="64"/>
      <c r="N76" s="62">
        <f>650000/12*5</f>
        <v>270833.33333333331</v>
      </c>
      <c r="O76" s="27"/>
      <c r="P76" s="77">
        <f>SUM(D76:N76)</f>
        <v>650000</v>
      </c>
      <c r="Q76" s="32" t="s">
        <v>21</v>
      </c>
      <c r="R76" s="37"/>
    </row>
    <row r="77" spans="1:18" x14ac:dyDescent="0.2">
      <c r="B77" s="65" t="s">
        <v>136</v>
      </c>
      <c r="C77" s="66"/>
      <c r="D77" s="88">
        <f>+D6+D8+D9+D10+D11+D17+D18+D66+D67+D68+D69+D70+D72+D74+D75+D76</f>
        <v>9221739.5499999989</v>
      </c>
      <c r="E77" s="89"/>
      <c r="F77" s="89"/>
      <c r="G77" s="89"/>
      <c r="H77" s="89"/>
      <c r="I77" s="89"/>
      <c r="J77" s="89"/>
      <c r="K77" s="89"/>
      <c r="L77" s="89"/>
      <c r="M77" s="89"/>
      <c r="N77" s="88">
        <f>+N6+N8+N9+N10+N11+N17+N18+N66+N67+N68+N69+N70+N72+N74+N75+N76</f>
        <v>6672613.8020091811</v>
      </c>
      <c r="O77" s="89"/>
      <c r="P77" s="90">
        <f>+P6+P8+P9+P10+P11+P17+P18+P66+P67+P68+P69+P70+P72+P74+P75+P76</f>
        <v>15894353.352009181</v>
      </c>
    </row>
    <row r="78" spans="1:18" ht="13.5" thickBot="1" x14ac:dyDescent="0.25">
      <c r="B78" s="67" t="s">
        <v>137</v>
      </c>
      <c r="C78" s="68"/>
      <c r="D78" s="91">
        <f>D13+D14+D15+D16+SUM(D19:D65)+D71</f>
        <v>8725085.8600000031</v>
      </c>
      <c r="E78" s="92"/>
      <c r="F78" s="92"/>
      <c r="G78" s="92"/>
      <c r="H78" s="92"/>
      <c r="I78" s="92"/>
      <c r="J78" s="92"/>
      <c r="K78" s="92"/>
      <c r="L78" s="92"/>
      <c r="M78" s="92"/>
      <c r="N78" s="91">
        <f>N13+N14+N15+N16+SUM(N19:N65)+N71</f>
        <v>6480560.7879908206</v>
      </c>
      <c r="O78" s="92"/>
      <c r="P78" s="93">
        <f>+P7+P12+P13+P14+P15+P16+SUM(P19:P65)+P71</f>
        <v>15205646.647990823</v>
      </c>
    </row>
    <row r="79" spans="1:18" x14ac:dyDescent="0.2">
      <c r="B79" t="s">
        <v>19</v>
      </c>
      <c r="D79" s="94">
        <f>SUM(D77:D78)</f>
        <v>17946825.410000004</v>
      </c>
      <c r="E79" s="95"/>
      <c r="F79" s="95"/>
      <c r="G79" s="95"/>
      <c r="H79" s="95"/>
      <c r="I79" s="95"/>
      <c r="J79" s="95"/>
      <c r="K79" s="95"/>
      <c r="L79" s="95"/>
      <c r="M79" s="95"/>
      <c r="N79" s="94">
        <f>SUM(N77:N78)</f>
        <v>13153174.590000002</v>
      </c>
      <c r="O79" s="95"/>
      <c r="P79" s="94">
        <f>SUM(P77:P78)</f>
        <v>31100000.000000004</v>
      </c>
    </row>
    <row r="80" spans="1:18" x14ac:dyDescent="0.2">
      <c r="A80" s="45" t="s">
        <v>149</v>
      </c>
      <c r="C80" s="43"/>
      <c r="E80" s="48"/>
      <c r="F80" s="48"/>
      <c r="H80" s="48"/>
      <c r="J80" s="48"/>
      <c r="M80" t="s">
        <v>19</v>
      </c>
      <c r="P80" s="44">
        <f>+P79-P73-P74-P75-P76</f>
        <v>3.7252902984619141E-9</v>
      </c>
    </row>
    <row r="81" spans="1:16" x14ac:dyDescent="0.2">
      <c r="A81" s="46">
        <f>D73</f>
        <v>11734325.41</v>
      </c>
      <c r="B81" s="47" t="s">
        <v>135</v>
      </c>
      <c r="C81" s="43"/>
      <c r="D81" s="49"/>
      <c r="E81" s="48"/>
      <c r="F81" s="48"/>
      <c r="H81" s="48"/>
      <c r="J81" s="48"/>
      <c r="N81" s="49"/>
      <c r="P81" s="49"/>
    </row>
    <row r="82" spans="1:16" x14ac:dyDescent="0.2">
      <c r="A82" s="32" t="s">
        <v>150</v>
      </c>
      <c r="C82" s="43"/>
      <c r="D82" s="19"/>
      <c r="E82" s="48"/>
      <c r="F82" s="48"/>
      <c r="H82" s="48"/>
      <c r="J82" s="48"/>
      <c r="N82" s="19"/>
      <c r="P82" s="19"/>
    </row>
    <row r="83" spans="1:16" x14ac:dyDescent="0.2">
      <c r="A83" s="32" t="s">
        <v>151</v>
      </c>
      <c r="B83" s="43"/>
      <c r="C83" s="43"/>
    </row>
    <row r="84" spans="1:16" x14ac:dyDescent="0.2">
      <c r="A84" s="32" t="s">
        <v>152</v>
      </c>
    </row>
    <row r="85" spans="1:16" x14ac:dyDescent="0.2">
      <c r="A85" s="32" t="str">
        <f ca="1">CELL("filename",A1)</f>
        <v>D:\research\spreadsheets\experiment\tse\recall-enron\groundtruth\a\[tracy_geaccone__40573__EA Alloc to Other BUs - Support.xlsx]Detail - Outside Legal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7"/>
  <sheetViews>
    <sheetView showFormulas="1" topLeftCell="C1" workbookViewId="0">
      <selection activeCell="G21" sqref="G21"/>
    </sheetView>
  </sheetViews>
  <sheetFormatPr defaultRowHeight="12.75" x14ac:dyDescent="0.2"/>
  <cols>
    <col min="1" max="1" width="30.42578125" bestFit="1" customWidth="1" collapsed="1"/>
    <col min="2" max="2" width="2" customWidth="1" collapsed="1"/>
    <col min="3" max="3" width="10.28515625" bestFit="1" customWidth="1" collapsed="1"/>
    <col min="4" max="4" width="2" customWidth="1" collapsed="1"/>
    <col min="5" max="5" width="8.85546875" customWidth="1" collapsed="1"/>
    <col min="6" max="6" width="2.28515625" customWidth="1" collapsed="1"/>
    <col min="7" max="7" width="5.7109375" customWidth="1" collapsed="1"/>
    <col min="8" max="8" width="2" customWidth="1" collapsed="1"/>
    <col min="9" max="9" width="12.85546875" bestFit="1" customWidth="1" collapsed="1"/>
    <col min="10" max="10" width="2" customWidth="1" collapsed="1"/>
    <col min="12" max="12" width="2.140625" customWidth="1" collapsed="1"/>
    <col min="13" max="13" width="6.28515625" customWidth="1" collapsed="1"/>
    <col min="14" max="14" width="2" customWidth="1" collapsed="1"/>
  </cols>
  <sheetData>
    <row r="1" spans="1:13" ht="15.75" x14ac:dyDescent="0.25">
      <c r="A1" s="102" t="s">
        <v>23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99"/>
      <c r="M1" s="99"/>
    </row>
    <row r="2" spans="1:13" x14ac:dyDescent="0.2">
      <c r="A2" s="99" t="s">
        <v>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4" spans="1:13" x14ac:dyDescent="0.2">
      <c r="C4" s="103" t="s">
        <v>1</v>
      </c>
      <c r="D4" s="103"/>
      <c r="E4" s="103"/>
      <c r="F4" s="99"/>
      <c r="G4" s="99"/>
      <c r="I4" s="100" t="s">
        <v>2</v>
      </c>
      <c r="J4" s="100"/>
      <c r="K4" s="100"/>
      <c r="L4" s="100"/>
      <c r="M4" s="100"/>
    </row>
    <row r="5" spans="1:13" x14ac:dyDescent="0.2">
      <c r="C5" s="16" t="s">
        <v>3</v>
      </c>
      <c r="D5" s="1"/>
      <c r="E5" s="16" t="s">
        <v>4</v>
      </c>
      <c r="F5" s="3"/>
      <c r="G5" s="16" t="s">
        <v>5</v>
      </c>
      <c r="I5" s="2" t="s">
        <v>3</v>
      </c>
      <c r="J5" s="1"/>
      <c r="K5" s="2" t="s">
        <v>4</v>
      </c>
      <c r="L5" s="3"/>
      <c r="M5" s="16" t="s">
        <v>5</v>
      </c>
    </row>
    <row r="7" spans="1:13" x14ac:dyDescent="0.2">
      <c r="A7" t="s">
        <v>6</v>
      </c>
      <c r="C7" s="22">
        <v>8626794</v>
      </c>
      <c r="E7" s="5">
        <f>SUM(E9:E21)-E19-0.01</f>
        <v>0.99550000000000005</v>
      </c>
      <c r="F7" s="5"/>
      <c r="G7">
        <v>53</v>
      </c>
      <c r="I7" s="4">
        <v>13032023</v>
      </c>
      <c r="K7" s="5">
        <f>SUM(K9:K21)-K19</f>
        <v>0.99999999999999978</v>
      </c>
      <c r="L7" s="5"/>
      <c r="M7">
        <v>67</v>
      </c>
    </row>
    <row r="8" spans="1:13" x14ac:dyDescent="0.2">
      <c r="A8" t="s">
        <v>7</v>
      </c>
      <c r="C8" s="4"/>
      <c r="E8" s="5"/>
      <c r="F8" s="5"/>
      <c r="G8" s="6"/>
      <c r="I8" s="4"/>
      <c r="K8" s="5"/>
      <c r="L8" s="5"/>
      <c r="M8" s="6"/>
    </row>
    <row r="9" spans="1:13" x14ac:dyDescent="0.2">
      <c r="A9" t="s">
        <v>24</v>
      </c>
      <c r="C9" s="8">
        <v>748754</v>
      </c>
      <c r="E9" s="78">
        <f t="shared" ref="E9:E19" si="0">C9/$C$7</f>
        <v>8.6794004818012346E-2</v>
      </c>
      <c r="F9" s="5"/>
      <c r="G9" s="80">
        <f>+G$7*E9-0.11</f>
        <v>4.490082255354654</v>
      </c>
      <c r="I9" s="8">
        <v>2867045</v>
      </c>
      <c r="K9" s="81">
        <f t="shared" ref="K9:K19" si="1">I9/$I$7</f>
        <v>0.21999999539595655</v>
      </c>
      <c r="L9" s="5"/>
      <c r="M9" s="82">
        <f>+M$7*K9</f>
        <v>14.739999691529089</v>
      </c>
    </row>
    <row r="10" spans="1:13" x14ac:dyDescent="0.2">
      <c r="A10" t="s">
        <v>11</v>
      </c>
      <c r="C10" s="8">
        <v>1316177</v>
      </c>
      <c r="E10" s="78">
        <f>C10/$C$7+0.005</f>
        <v>0.15756849763654956</v>
      </c>
      <c r="F10" s="5"/>
      <c r="G10" s="79">
        <f t="shared" ref="G10:G18" si="2">+G$7*E10</f>
        <v>8.3511303747371262</v>
      </c>
      <c r="I10" s="8">
        <v>2085124</v>
      </c>
      <c r="K10" s="81">
        <f t="shared" si="1"/>
        <v>0.16000002455489834</v>
      </c>
      <c r="L10" s="5"/>
      <c r="M10" s="82">
        <f t="shared" ref="M10:M18" si="3">+M$7*K10</f>
        <v>10.720001645178188</v>
      </c>
    </row>
    <row r="11" spans="1:13" x14ac:dyDescent="0.2">
      <c r="A11" t="s">
        <v>25</v>
      </c>
      <c r="C11" s="15">
        <v>485000</v>
      </c>
      <c r="E11" s="78">
        <f t="shared" si="0"/>
        <v>5.6220190258397265E-2</v>
      </c>
      <c r="F11" s="11"/>
      <c r="G11" s="79">
        <f t="shared" si="2"/>
        <v>2.9796700836950549</v>
      </c>
      <c r="I11" s="20">
        <v>651601</v>
      </c>
      <c r="K11" s="81">
        <f t="shared" si="1"/>
        <v>4.99999884898914E-2</v>
      </c>
      <c r="L11" s="11"/>
      <c r="M11" s="82">
        <f t="shared" si="3"/>
        <v>3.3499992288227238</v>
      </c>
    </row>
    <row r="12" spans="1:13" x14ac:dyDescent="0.2">
      <c r="A12" t="s">
        <v>18</v>
      </c>
      <c r="C12" s="8">
        <v>233986</v>
      </c>
      <c r="E12" s="78">
        <f t="shared" si="0"/>
        <v>2.7123169974848132E-2</v>
      </c>
      <c r="F12" s="11"/>
      <c r="G12" s="79">
        <f t="shared" si="2"/>
        <v>1.4375280086669511</v>
      </c>
      <c r="I12" s="20">
        <v>260640</v>
      </c>
      <c r="K12" s="81">
        <f t="shared" si="1"/>
        <v>1.9999964702333627E-2</v>
      </c>
      <c r="L12" s="11"/>
      <c r="M12" s="82">
        <f t="shared" si="3"/>
        <v>1.3399976350563529</v>
      </c>
    </row>
    <row r="13" spans="1:13" x14ac:dyDescent="0.2">
      <c r="A13" t="s">
        <v>26</v>
      </c>
      <c r="C13" s="8">
        <v>116999</v>
      </c>
      <c r="E13" s="78">
        <f t="shared" si="0"/>
        <v>1.3562280494932416E-2</v>
      </c>
      <c r="F13" s="5"/>
      <c r="G13" s="79">
        <f t="shared" si="2"/>
        <v>0.71880086623141803</v>
      </c>
      <c r="I13" s="8">
        <v>0</v>
      </c>
      <c r="K13" s="81">
        <f t="shared" si="1"/>
        <v>0</v>
      </c>
      <c r="L13" s="5"/>
      <c r="M13" s="82">
        <f t="shared" si="3"/>
        <v>0</v>
      </c>
    </row>
    <row r="14" spans="1:13" x14ac:dyDescent="0.2">
      <c r="A14" t="s">
        <v>27</v>
      </c>
      <c r="C14" s="8">
        <v>116999</v>
      </c>
      <c r="E14" s="78">
        <f t="shared" si="0"/>
        <v>1.3562280494932416E-2</v>
      </c>
      <c r="F14" s="5"/>
      <c r="G14" s="79">
        <f t="shared" si="2"/>
        <v>0.71880086623141803</v>
      </c>
      <c r="I14" s="8">
        <v>0</v>
      </c>
      <c r="K14" s="81">
        <f t="shared" si="1"/>
        <v>0</v>
      </c>
      <c r="L14" s="5"/>
      <c r="M14" s="82">
        <f t="shared" si="3"/>
        <v>0</v>
      </c>
    </row>
    <row r="15" spans="1:13" x14ac:dyDescent="0.2">
      <c r="A15" t="s">
        <v>10</v>
      </c>
      <c r="C15" s="8">
        <v>1335671</v>
      </c>
      <c r="E15" s="78">
        <f>C15/$C$7</f>
        <v>0.15482820153118296</v>
      </c>
      <c r="F15" s="5"/>
      <c r="G15" s="79">
        <f t="shared" si="2"/>
        <v>8.2058946811526976</v>
      </c>
      <c r="I15" s="8">
        <f>+I7*0.15</f>
        <v>1954803.45</v>
      </c>
      <c r="K15" s="81">
        <f t="shared" si="1"/>
        <v>0.15</v>
      </c>
      <c r="L15" s="5"/>
      <c r="M15" s="82">
        <f t="shared" si="3"/>
        <v>10.049999999999999</v>
      </c>
    </row>
    <row r="16" spans="1:13" x14ac:dyDescent="0.2">
      <c r="A16" t="s">
        <v>28</v>
      </c>
      <c r="C16" s="8">
        <v>97493</v>
      </c>
      <c r="E16" s="78">
        <f t="shared" si="0"/>
        <v>1.1301185585282319E-2</v>
      </c>
      <c r="F16" s="5"/>
      <c r="G16" s="79">
        <f t="shared" si="2"/>
        <v>0.59896283601996292</v>
      </c>
      <c r="I16" s="8">
        <v>0</v>
      </c>
      <c r="K16" s="81">
        <f t="shared" si="1"/>
        <v>0</v>
      </c>
      <c r="L16" s="5"/>
      <c r="M16" s="82">
        <f t="shared" si="3"/>
        <v>0</v>
      </c>
    </row>
    <row r="17" spans="1:13" x14ac:dyDescent="0.2">
      <c r="A17" t="s">
        <v>8</v>
      </c>
      <c r="C17" s="8">
        <v>1745150</v>
      </c>
      <c r="E17" s="78">
        <f>C17/$C$7+0.0005</f>
        <v>0.20279415469988041</v>
      </c>
      <c r="F17" s="5"/>
      <c r="G17" s="79">
        <f t="shared" si="2"/>
        <v>10.748090199093662</v>
      </c>
      <c r="I17" s="8">
        <f>+I7*0.2</f>
        <v>2606404.6</v>
      </c>
      <c r="K17" s="81">
        <f t="shared" si="1"/>
        <v>0.2</v>
      </c>
      <c r="L17" s="5"/>
      <c r="M17" s="83">
        <f>+M$7*K17+0.11</f>
        <v>13.51</v>
      </c>
    </row>
    <row r="18" spans="1:13" x14ac:dyDescent="0.2">
      <c r="A18" t="s">
        <v>29</v>
      </c>
      <c r="C18" s="10">
        <v>116999</v>
      </c>
      <c r="E18" s="78">
        <f t="shared" si="0"/>
        <v>1.3562280494932416E-2</v>
      </c>
      <c r="F18" s="11"/>
      <c r="G18" s="79">
        <f t="shared" si="2"/>
        <v>0.71880086623141803</v>
      </c>
      <c r="I18" s="10">
        <v>0</v>
      </c>
      <c r="K18" s="81">
        <f t="shared" si="1"/>
        <v>0</v>
      </c>
      <c r="L18" s="11"/>
      <c r="M18" s="82">
        <f t="shared" si="3"/>
        <v>0</v>
      </c>
    </row>
    <row r="19" spans="1:13" x14ac:dyDescent="0.2">
      <c r="A19" t="s">
        <v>12</v>
      </c>
      <c r="C19" s="8">
        <f>SUM(C9:C18)</f>
        <v>6313228</v>
      </c>
      <c r="E19" s="78">
        <f t="shared" si="0"/>
        <v>0.73181624598895023</v>
      </c>
      <c r="F19" s="5"/>
      <c r="G19" s="7">
        <f>SUM(G9:G18)</f>
        <v>38.967761037414363</v>
      </c>
      <c r="I19" s="8">
        <f>SUM(I9:I18)</f>
        <v>10425618.050000001</v>
      </c>
      <c r="K19" s="81">
        <f t="shared" si="1"/>
        <v>0.79999997314308002</v>
      </c>
      <c r="L19" s="5"/>
      <c r="M19" s="7">
        <f>SUM(M9:M18)</f>
        <v>53.709998200586355</v>
      </c>
    </row>
    <row r="20" spans="1:13" x14ac:dyDescent="0.2">
      <c r="C20" s="8"/>
      <c r="G20" s="7"/>
      <c r="I20" s="8"/>
      <c r="M20" s="7"/>
    </row>
    <row r="21" spans="1:13" x14ac:dyDescent="0.2">
      <c r="A21" t="s">
        <v>13</v>
      </c>
      <c r="C21" s="4">
        <f>C7-C19</f>
        <v>2313566</v>
      </c>
      <c r="E21" s="5">
        <f>C21/$C$7</f>
        <v>0.26818375401104977</v>
      </c>
      <c r="F21" s="5"/>
      <c r="G21" s="7">
        <f>+G$7*E21</f>
        <v>14.213738962585637</v>
      </c>
      <c r="I21" s="8">
        <f>I7-I19</f>
        <v>2606404.9499999993</v>
      </c>
      <c r="K21" s="12">
        <f>I21/I7</f>
        <v>0.20000002685692</v>
      </c>
      <c r="L21" s="12"/>
      <c r="M21" s="7">
        <f>+M$7*K21</f>
        <v>13.400001799413641</v>
      </c>
    </row>
    <row r="22" spans="1:13" x14ac:dyDescent="0.2">
      <c r="E22" s="12"/>
      <c r="F22" s="12"/>
      <c r="G22" s="7"/>
    </row>
    <row r="23" spans="1:13" x14ac:dyDescent="0.2">
      <c r="G23" s="7"/>
    </row>
    <row r="24" spans="1:13" x14ac:dyDescent="0.2">
      <c r="A24" t="s">
        <v>138</v>
      </c>
    </row>
    <row r="25" spans="1:13" x14ac:dyDescent="0.2">
      <c r="A25" s="50" t="s">
        <v>139</v>
      </c>
      <c r="C25" s="8"/>
      <c r="E25" s="8"/>
      <c r="F25" s="8"/>
      <c r="G25" s="8"/>
      <c r="I25" s="23"/>
    </row>
    <row r="26" spans="1:13" x14ac:dyDescent="0.2">
      <c r="C26" s="8"/>
      <c r="E26" s="8"/>
      <c r="F26" s="8"/>
      <c r="G26" s="8"/>
      <c r="I26" s="23"/>
    </row>
    <row r="27" spans="1:13" x14ac:dyDescent="0.2">
      <c r="C27" s="8"/>
      <c r="E27" s="8"/>
      <c r="F27" s="8"/>
      <c r="G27" s="8"/>
      <c r="I27" s="23"/>
    </row>
    <row r="28" spans="1:13" x14ac:dyDescent="0.2">
      <c r="C28" s="8"/>
      <c r="E28" s="8"/>
      <c r="F28" s="8"/>
      <c r="G28" s="8"/>
      <c r="I28" s="23"/>
    </row>
    <row r="29" spans="1:13" x14ac:dyDescent="0.2">
      <c r="C29" s="8"/>
      <c r="E29" s="8"/>
      <c r="F29" s="8"/>
      <c r="G29" s="8"/>
      <c r="I29" s="23"/>
    </row>
    <row r="30" spans="1:13" x14ac:dyDescent="0.2">
      <c r="C30" s="8"/>
      <c r="E30" s="8"/>
      <c r="F30" s="8"/>
      <c r="G30" s="8"/>
      <c r="I30" s="23"/>
    </row>
    <row r="31" spans="1:13" x14ac:dyDescent="0.2">
      <c r="C31" s="8"/>
      <c r="E31" s="8"/>
      <c r="F31" s="8"/>
      <c r="G31" s="8"/>
      <c r="I31" s="23"/>
    </row>
    <row r="32" spans="1:13" x14ac:dyDescent="0.2">
      <c r="C32" s="8"/>
      <c r="E32" s="8"/>
      <c r="F32" s="8"/>
      <c r="G32" s="8"/>
      <c r="I32" s="23"/>
    </row>
    <row r="33" spans="3:9" x14ac:dyDescent="0.2">
      <c r="C33" s="8"/>
      <c r="E33" s="8"/>
      <c r="F33" s="8"/>
      <c r="G33" s="8"/>
      <c r="I33" s="23"/>
    </row>
    <row r="34" spans="3:9" x14ac:dyDescent="0.2">
      <c r="C34" s="8"/>
      <c r="E34" s="8"/>
      <c r="F34" s="8"/>
      <c r="G34" s="8"/>
      <c r="I34" s="23"/>
    </row>
    <row r="35" spans="3:9" x14ac:dyDescent="0.2">
      <c r="C35" s="18"/>
      <c r="E35" s="4"/>
      <c r="F35" s="4"/>
      <c r="G35" s="4"/>
      <c r="I35" s="8"/>
    </row>
    <row r="36" spans="3:9" x14ac:dyDescent="0.2">
      <c r="C36" s="8"/>
      <c r="E36" s="8"/>
      <c r="F36" s="8"/>
      <c r="G36" s="8"/>
    </row>
    <row r="37" spans="3:9" x14ac:dyDescent="0.2">
      <c r="C37" s="8"/>
    </row>
  </sheetData>
  <mergeCells count="4">
    <mergeCell ref="A1:M1"/>
    <mergeCell ref="A2:M2"/>
    <mergeCell ref="C4:G4"/>
    <mergeCell ref="I4:M4"/>
  </mergeCells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eSource</vt:lpstr>
      <vt:lpstr>Detail - Outside Legal</vt:lpstr>
      <vt:lpstr>Research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Edie Leschber</dc:creator>
  <cp:lastModifiedBy>wsdou</cp:lastModifiedBy>
  <dcterms:created xsi:type="dcterms:W3CDTF">2001-09-10T15:57:30Z</dcterms:created>
  <dcterms:modified xsi:type="dcterms:W3CDTF">2016-01-06T08:16:16Z</dcterms:modified>
</cp:coreProperties>
</file>