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>
    <mc:Choice Requires="x15">
      <x15ac:absPath xmlns:x15ac="http://schemas.microsoft.com/office/spreadsheetml/2010/11/ac" url="D:\research\spreadsheets\experiment\tse\recall-enron\groundtruth\l\"/>
    </mc:Choice>
  </mc:AlternateContent>
  <bookViews>
    <workbookView xWindow="600" yWindow="210" windowWidth="11100" windowHeight="6345"/>
  </bookViews>
  <sheets>
    <sheet name="Shapiro Alloc" sheetId="2" r:id="rId1"/>
  </sheets>
  <calcPr calcId="152511"/>
</workbook>
</file>

<file path=xl/calcChain.xml><?xml version="1.0" encoding="utf-8"?>
<calcChain xmlns="http://schemas.openxmlformats.org/spreadsheetml/2006/main">
  <c r="AI2" i="2" l="1"/>
  <c r="AJ2" i="2" s="1"/>
  <c r="AL2" i="2"/>
  <c r="AM2" i="2"/>
  <c r="AN2" i="2"/>
  <c r="AN19" i="2" s="1"/>
  <c r="AO2" i="2"/>
  <c r="AO19" i="2" s="1"/>
  <c r="AP2" i="2"/>
  <c r="AI3" i="2"/>
  <c r="AJ3" i="2" s="1"/>
  <c r="AL3" i="2"/>
  <c r="AM3" i="2"/>
  <c r="AN3" i="2"/>
  <c r="AO3" i="2"/>
  <c r="AP3" i="2"/>
  <c r="AP19" i="2" s="1"/>
  <c r="AI4" i="2"/>
  <c r="AJ4" i="2"/>
  <c r="AL4" i="2"/>
  <c r="AM4" i="2"/>
  <c r="AN4" i="2"/>
  <c r="AO4" i="2"/>
  <c r="AP4" i="2"/>
  <c r="AY4" i="2"/>
  <c r="AY19" i="2" s="1"/>
  <c r="AZ4" i="2"/>
  <c r="AI5" i="2"/>
  <c r="AJ5" i="2" s="1"/>
  <c r="AL5" i="2"/>
  <c r="AM5" i="2"/>
  <c r="AN5" i="2"/>
  <c r="AO5" i="2"/>
  <c r="AP5" i="2"/>
  <c r="BA5" i="2"/>
  <c r="BB5" i="2"/>
  <c r="BB19" i="2" s="1"/>
  <c r="AI6" i="2"/>
  <c r="AJ6" i="2"/>
  <c r="AL6" i="2"/>
  <c r="AM6" i="2"/>
  <c r="AN6" i="2"/>
  <c r="AO6" i="2"/>
  <c r="AP6" i="2"/>
  <c r="AI7" i="2"/>
  <c r="AJ7" i="2" s="1"/>
  <c r="AL7" i="2"/>
  <c r="AM7" i="2"/>
  <c r="AN7" i="2"/>
  <c r="AO7" i="2"/>
  <c r="AP7" i="2"/>
  <c r="BC7" i="2"/>
  <c r="BD7" i="2"/>
  <c r="BD19" i="2" s="1"/>
  <c r="BE7" i="2"/>
  <c r="AI8" i="2"/>
  <c r="AJ8" i="2"/>
  <c r="AL8" i="2"/>
  <c r="AM8" i="2"/>
  <c r="AN8" i="2"/>
  <c r="AO8" i="2"/>
  <c r="AP8" i="2"/>
  <c r="BF8" i="2"/>
  <c r="BG8" i="2"/>
  <c r="AI9" i="2"/>
  <c r="AJ9" i="2"/>
  <c r="AL9" i="2"/>
  <c r="AM9" i="2"/>
  <c r="AN9" i="2"/>
  <c r="AO9" i="2"/>
  <c r="AP9" i="2"/>
  <c r="AI12" i="2"/>
  <c r="AJ12" i="2"/>
  <c r="AL12" i="2"/>
  <c r="AM12" i="2"/>
  <c r="AN12" i="2"/>
  <c r="AO12" i="2"/>
  <c r="AP12" i="2"/>
  <c r="AW12" i="2"/>
  <c r="AX12" i="2"/>
  <c r="AY12" i="2"/>
  <c r="AZ12" i="2"/>
  <c r="BA12" i="2"/>
  <c r="BB12" i="2"/>
  <c r="BC12" i="2"/>
  <c r="BD12" i="2"/>
  <c r="BE12" i="2"/>
  <c r="BF12" i="2"/>
  <c r="BG12" i="2"/>
  <c r="AI13" i="2"/>
  <c r="AI19" i="2" s="1"/>
  <c r="AJ13" i="2"/>
  <c r="AL13" i="2"/>
  <c r="AL19" i="2" s="1"/>
  <c r="AM13" i="2"/>
  <c r="AN13" i="2"/>
  <c r="AO13" i="2"/>
  <c r="AP13" i="2"/>
  <c r="AW13" i="2"/>
  <c r="AW19" i="2" s="1"/>
  <c r="AX13" i="2"/>
  <c r="AX19" i="2" s="1"/>
  <c r="AY13" i="2"/>
  <c r="AZ13" i="2"/>
  <c r="AZ19" i="2" s="1"/>
  <c r="BA13" i="2"/>
  <c r="BB13" i="2"/>
  <c r="BC13" i="2"/>
  <c r="BD13" i="2"/>
  <c r="BE13" i="2"/>
  <c r="BE19" i="2" s="1"/>
  <c r="BF13" i="2"/>
  <c r="BF19" i="2" s="1"/>
  <c r="BG13" i="2"/>
  <c r="BG19" i="2" s="1"/>
  <c r="AI14" i="2"/>
  <c r="AJ14" i="2" s="1"/>
  <c r="AL14" i="2"/>
  <c r="AM14" i="2"/>
  <c r="AN14" i="2"/>
  <c r="AO14" i="2"/>
  <c r="AP14" i="2"/>
  <c r="AW14" i="2"/>
  <c r="AX14" i="2"/>
  <c r="AY14" i="2"/>
  <c r="AZ14" i="2"/>
  <c r="BA14" i="2"/>
  <c r="BB14" i="2"/>
  <c r="BC14" i="2"/>
  <c r="BC19" i="2" s="1"/>
  <c r="BD14" i="2"/>
  <c r="BE14" i="2"/>
  <c r="BF14" i="2"/>
  <c r="BG14" i="2"/>
  <c r="AW15" i="2"/>
  <c r="AX15" i="2"/>
  <c r="AY15" i="2"/>
  <c r="AZ15" i="2"/>
  <c r="BA15" i="2"/>
  <c r="BB15" i="2"/>
  <c r="BC15" i="2"/>
  <c r="BD15" i="2"/>
  <c r="BE15" i="2"/>
  <c r="BF15" i="2"/>
  <c r="BG15" i="2"/>
  <c r="AW16" i="2"/>
  <c r="AX16" i="2"/>
  <c r="AY16" i="2"/>
  <c r="AZ16" i="2"/>
  <c r="BA16" i="2"/>
  <c r="BB16" i="2"/>
  <c r="BC16" i="2"/>
  <c r="BD16" i="2"/>
  <c r="BE16" i="2"/>
  <c r="BF16" i="2"/>
  <c r="BG16" i="2"/>
  <c r="S17" i="2"/>
  <c r="D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M19" i="2"/>
  <c r="BA19" i="2"/>
  <c r="AJ19" i="2" l="1"/>
</calcChain>
</file>

<file path=xl/comments1.xml><?xml version="1.0" encoding="utf-8"?>
<comments xmlns="http://schemas.openxmlformats.org/spreadsheetml/2006/main">
  <authors>
    <author/>
  </authors>
  <commentList>
    <comment ref="AJ2" authorId="0" shapeId="0">
      <text>
        <t xml:space="preserve">Suggested Repair:D2-(AI2-D15)
</t>
      </text>
    </comment>
    <comment ref="AJ3" authorId="0" shapeId="0">
      <text>
        <t xml:space="preserve">Suggested Repair:D3-(AI3-D16)
</t>
      </text>
    </comment>
    <comment ref="AJ4" authorId="0" shapeId="0">
      <text>
        <t xml:space="preserve">Suggested Repair:D4-(AI4-D17)
</t>
      </text>
    </comment>
    <comment ref="AZ4" authorId="0" shapeId="0">
      <text>
        <t>Suggested Repair:$S$4*0.25
Suggested Value:54.1105</t>
      </text>
    </comment>
    <comment ref="AJ5" authorId="0" shapeId="0">
      <text>
        <t xml:space="preserve">Suggested Repair:D5-(AI5-D18)
</t>
      </text>
    </comment>
    <comment ref="BB5" authorId="0" shapeId="0">
      <text>
        <t>Suggested Repair:$S$5*0.25
Suggested Value:99.31175</t>
      </text>
    </comment>
    <comment ref="AJ6" authorId="0" shapeId="0">
      <text>
        <t>Suggested Repair:D6-(AI6-D19)
Suggested Value:6320.843</t>
      </text>
    </comment>
    <comment ref="BE7" authorId="0" shapeId="0">
      <text>
        <t>Suggested Repair:(+($S$7*0.75))/2.0
Suggested Value:227.46975</t>
      </text>
    </comment>
    <comment ref="BG8" authorId="0" shapeId="0">
      <text>
        <t>Suggested Repair:$S$8*0.75
Suggested Value:311.29875</t>
      </text>
    </comment>
    <comment ref="S19" authorId="0" shapeId="0">
      <text>
        <t>Suggested Repair:SUM(S12,S4,S10,S13,S7,S2,S6,S5,S8,S3,S14,S9,S11)
Suggested Value:4408.991</t>
      </text>
    </comment>
  </commentList>
</comments>
</file>

<file path=xl/sharedStrings.xml><?xml version="1.0" encoding="utf-8"?>
<sst xmlns="http://schemas.openxmlformats.org/spreadsheetml/2006/main" count="58" uniqueCount="32">
  <si>
    <t>PUBLIC AFFAIRS &amp; ADMINISTRATION</t>
  </si>
  <si>
    <t>Enron Washington Inc</t>
  </si>
  <si>
    <t>Linda Robertson</t>
  </si>
  <si>
    <t>Anticipated Usage</t>
  </si>
  <si>
    <t>Mng Dir Gov't Affairs</t>
  </si>
  <si>
    <t>Rick Shapiro</t>
  </si>
  <si>
    <t>State Government Affairs-Tx/Ok</t>
  </si>
  <si>
    <t>State Government Affairs-Calif/West</t>
  </si>
  <si>
    <t>State Government Affairs-Canada</t>
  </si>
  <si>
    <t>State Government Affairs-Mid Atlantic</t>
  </si>
  <si>
    <t>State Government Affairs-Midwest</t>
  </si>
  <si>
    <t>Gov't Affairs-Mexico</t>
  </si>
  <si>
    <t>State Gov/Fed Reg Env/Implementation</t>
  </si>
  <si>
    <t>Reg Risk/Comp Analysis</t>
  </si>
  <si>
    <t>Gov't Affairs-Rates &amp; Regulations</t>
  </si>
  <si>
    <t>TOTAL PUBLIC AFFAIRS &amp; ADMINISTRATION</t>
  </si>
  <si>
    <t>ENA</t>
  </si>
  <si>
    <t>Canada Teams</t>
  </si>
  <si>
    <t>Mexico Team</t>
  </si>
  <si>
    <t>Canada</t>
  </si>
  <si>
    <t>Mexico</t>
  </si>
  <si>
    <t>TX Gas Orig</t>
  </si>
  <si>
    <t>W. Pwr Orig</t>
  </si>
  <si>
    <t>W. Gas Orig</t>
  </si>
  <si>
    <t>E. Gas Orig</t>
  </si>
  <si>
    <t>MW Pwr Orig</t>
  </si>
  <si>
    <t>MW Gas Orig</t>
  </si>
  <si>
    <t>NE Pwr Orig</t>
  </si>
  <si>
    <t>SE Pwr Orig</t>
  </si>
  <si>
    <t>ERCOT Pwr Orig</t>
  </si>
  <si>
    <t>25%/75% gas/power</t>
  </si>
  <si>
    <t>Allocate evenly over all teams receiving regional allocations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</si>
</sst>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(* #,##0_);_(* \(#,##0\);_(* &quot;-&quot;_);_(@_)"/>
  </numFmts>
  <fonts count="5" x14ac:knownFonts="1">
    <font>
      <sz val="10"/>
      <name val="Arial"/>
    </font>
    <font>
      <b/>
      <sz val="10"/>
      <name val="Arial"/>
      <family val="2"/>
    </font>
    <font>
      <u val="singleAccounting"/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  <fill>
      <patternFill>
        <bgColor indexed="9"/>
      </patternFill>
    </fill>
    <fill>
      <patternFill>
        <fgColor indexed="9"/>
        <bgColor indexed="9"/>
      </patternFill>
    </fill>
    <fill>
      <patternFill patternType="solid">
        <fgColor indexed="9"/>
        <bgColor indexed="9"/>
      </patternFill>
    </fill>
    <fill>
      <patternFill>
        <bgColor indexed="17"/>
      </patternFill>
    </fill>
    <fill>
      <patternFill>
        <fgColor indexed="17"/>
        <bgColor indexed="17"/>
      </patternFill>
    </fill>
    <fill>
      <patternFill patternType="solid">
        <fgColor indexed="17"/>
        <bgColor indexed="17"/>
      </patternFill>
    </fill>
    <fill>
      <patternFill>
        <bgColor indexed="13"/>
      </patternFill>
    </fill>
    <fill>
      <patternFill>
        <fgColor indexed="13"/>
        <bgColor indexed="13"/>
      </patternFill>
    </fill>
    <fill>
      <patternFill patternType="solid">
        <fgColor indexed="13"/>
        <bgColor indexed="13"/>
      </patternFill>
    </fill>
    <fill>
      <patternFill>
        <bgColor indexed="10"/>
      </patternFill>
    </fill>
    <fill>
      <patternFill>
        <fgColor indexed="10"/>
        <bgColor indexed="10"/>
      </patternFill>
    </fill>
    <fill>
      <patternFill patternType="solid">
        <fgColor indexed="10"/>
        <bgColor indexed="10"/>
      </patternFill>
    </fill>
    <fill>
      <patternFill>
        <bgColor indexed="9"/>
      </patternFill>
    </fill>
    <fill>
      <patternFill>
        <fgColor indexed="9"/>
        <bgColor indexed="9"/>
      </patternFill>
    </fill>
    <fill>
      <patternFill patternType="solid">
        <fgColor indexed="9"/>
        <bgColor indexed="9"/>
      </patternFill>
    </fill>
    <fill>
      <patternFill>
        <bgColor indexed="17"/>
      </patternFill>
    </fill>
    <fill>
      <patternFill>
        <fgColor indexed="17"/>
        <bgColor indexed="17"/>
      </patternFill>
    </fill>
    <fill>
      <patternFill patternType="solid">
        <fgColor indexed="17"/>
        <bgColor indexed="17"/>
      </patternFill>
    </fill>
    <fill>
      <patternFill>
        <bgColor indexed="13"/>
      </patternFill>
    </fill>
    <fill>
      <patternFill>
        <fgColor indexed="13"/>
        <bgColor indexed="13"/>
      </patternFill>
    </fill>
    <fill>
      <patternFill patternType="solid">
        <fgColor indexed="13"/>
        <bgColor indexed="13"/>
      </patternFill>
    </fill>
    <fill>
      <patternFill>
        <bgColor indexed="10"/>
      </patternFill>
    </fill>
    <fill>
      <patternFill>
        <fgColor indexed="10"/>
        <bgColor indexed="10"/>
      </patternFill>
    </fill>
    <fill>
      <patternFill patternType="solid">
        <fgColor indexed="10"/>
        <bgColor indexed="10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/>
    <xf numFmtId="176" fontId="0" fillId="0" borderId="0" xfId="0" applyNumberFormat="1"/>
    <xf numFmtId="176" fontId="0" fillId="0" borderId="0" xfId="0" applyNumberFormat="1" applyFill="1"/>
    <xf numFmtId="0" fontId="1" fillId="2" borderId="0" xfId="0" applyFont="1" applyFill="1"/>
    <xf numFmtId="176" fontId="1" fillId="2" borderId="0" xfId="0" applyNumberFormat="1" applyFont="1" applyFill="1"/>
    <xf numFmtId="176" fontId="1" fillId="0" borderId="0" xfId="0" applyNumberFormat="1" applyFont="1" applyFill="1"/>
    <xf numFmtId="176" fontId="2" fillId="0" borderId="0" xfId="0" applyNumberFormat="1" applyFont="1" applyAlignment="1">
      <alignment horizontal="center"/>
    </xf>
    <xf numFmtId="176" fontId="0" fillId="0" borderId="1" xfId="0" applyNumberForma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4" borderId="0" xfId="0" applyFill="1"/>
    <xf numFmtId="0" fontId="0" fillId="5" borderId="0" xfId="0" applyFill="1"/>
    <xf numFmtId="0" fontId="0" fillId="4" borderId="0" xfId="0" applyFill="1"/>
    <xf numFmtId="0" fontId="0" fillId="5" borderId="0" xfId="0" applyFill="1"/>
    <xf numFmtId="0" fontId="0" fillId="4" borderId="0" xfId="0" applyFill="1"/>
    <xf numFmtId="0" fontId="0" fillId="5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3" borderId="0" xfId="0" applyFill="1"/>
    <xf numFmtId="0" fontId="0" fillId="3" borderId="0" xfId="0" applyFill="1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4" borderId="0" xfId="0" applyFill="true"/>
    <xf numFmtId="0" fontId="0" fillId="17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4" borderId="0" xfId="0" applyFill="true"/>
    <xf numFmtId="0" fontId="0" fillId="17" borderId="0" xfId="0" applyFill="true"/>
    <xf numFmtId="0" fontId="0" fillId="8" borderId="0" xfId="0" applyFill="true"/>
    <xf numFmtId="0" fontId="0" fillId="14" borderId="0" xfId="0" applyFill="true"/>
    <xf numFmtId="0" fontId="0" fillId="17" borderId="0" xfId="0" applyFill="true"/>
    <xf numFmtId="0" fontId="0" fillId="8" borderId="0" xfId="0" applyFill="true"/>
    <xf numFmtId="0" fontId="0" fillId="14" borderId="0" xfId="0" applyFill="true"/>
    <xf numFmtId="0" fontId="0" fillId="17" borderId="0" xfId="0" applyFill="true"/>
    <xf numFmtId="0" fontId="0" fillId="8" borderId="0" xfId="0" applyFill="true"/>
    <xf numFmtId="0" fontId="0" fillId="14" borderId="0" xfId="0" applyFill="true"/>
    <xf numFmtId="0" fontId="0" fillId="17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4" borderId="0" xfId="0" applyFill="true"/>
    <xf numFmtId="0" fontId="0" fillId="17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20" borderId="0" xfId="0" applyFill="true"/>
    <xf numFmtId="0" fontId="0" fillId="23" borderId="0" xfId="0" applyFill="true"/>
    <xf numFmtId="0" fontId="0" fillId="20" borderId="0" xfId="0" applyFill="true"/>
    <xf numFmtId="0" fontId="0" fillId="26" borderId="0" xfId="0" applyFill="true"/>
    <xf numFmtId="0" fontId="0" fillId="29" borderId="0" xfId="0" applyFill="true"/>
    <xf numFmtId="0" fontId="0" fillId="20" borderId="0" xfId="0" applyFill="true"/>
    <xf numFmtId="0" fontId="0" fillId="23" borderId="0" xfId="0" applyFill="true"/>
    <xf numFmtId="0" fontId="0" fillId="20" borderId="0" xfId="0" applyFill="true"/>
    <xf numFmtId="0" fontId="0" fillId="23" borderId="0" xfId="0" applyFill="true"/>
    <xf numFmtId="0" fontId="0" fillId="20" borderId="0" xfId="0" applyFill="true"/>
    <xf numFmtId="0" fontId="0" fillId="23" borderId="0" xfId="0" applyFill="true"/>
    <xf numFmtId="0" fontId="0" fillId="20" borderId="0" xfId="0" applyFill="true"/>
    <xf numFmtId="0" fontId="0" fillId="23" borderId="0" xfId="0" applyFill="true"/>
    <xf numFmtId="0" fontId="0" fillId="20" borderId="0" xfId="0" applyFill="true"/>
    <xf numFmtId="0" fontId="0" fillId="23" borderId="0" xfId="0" applyFill="true"/>
    <xf numFmtId="0" fontId="0" fillId="20" borderId="0" xfId="0" applyFill="true"/>
    <xf numFmtId="0" fontId="0" fillId="23" borderId="0" xfId="0" applyFill="true"/>
    <xf numFmtId="0" fontId="0" fillId="20" borderId="0" xfId="0" applyFill="true"/>
    <xf numFmtId="0" fontId="0" fillId="23" borderId="0" xfId="0" applyFill="true"/>
    <xf numFmtId="0" fontId="0" fillId="20" borderId="0" xfId="0" applyFill="true"/>
    <xf numFmtId="0" fontId="0" fillId="26" borderId="0" xfId="0" applyFill="true"/>
    <xf numFmtId="0" fontId="0" fillId="29" borderId="0" xfId="0" applyFill="true"/>
    <xf numFmtId="0" fontId="0" fillId="20" borderId="0" xfId="0" applyFill="true"/>
    <xf numFmtId="0" fontId="0" fillId="26" borderId="0" xfId="0" applyFill="true"/>
    <xf numFmtId="0" fontId="0" fillId="29" borderId="0" xfId="0" applyFill="true"/>
    <xf numFmtId="0" fontId="0" fillId="20" borderId="0" xfId="0" applyFill="true"/>
    <xf numFmtId="0" fontId="0" fillId="26" borderId="0" xfId="0" applyFill="true"/>
    <xf numFmtId="0" fontId="0" fillId="29" borderId="0" xfId="0" applyFill="true"/>
    <xf numFmtId="0" fontId="0" fillId="20" borderId="0" xfId="0" applyFill="true"/>
    <xf numFmtId="0" fontId="0" fillId="26" borderId="0" xfId="0" applyFill="true"/>
    <xf numFmtId="0" fontId="0" fillId="29" borderId="0" xfId="0" applyFill="true"/>
    <xf numFmtId="0" fontId="0" fillId="20" borderId="0" xfId="0" applyFill="true"/>
    <xf numFmtId="0" fontId="0" fillId="23" borderId="0" xfId="0" applyFill="true"/>
    <xf numFmtId="0" fontId="0" fillId="20" borderId="0" xfId="0" applyFill="true"/>
    <xf numFmtId="0" fontId="0" fillId="23" borderId="0" xfId="0" applyFill="true"/>
    <xf numFmtId="0" fontId="0" fillId="20" borderId="0" xfId="0" applyFill="true"/>
    <xf numFmtId="0" fontId="0" fillId="23" borderId="0" xfId="0" applyFill="true"/>
    <xf numFmtId="0" fontId="0" fillId="20" borderId="0" xfId="0" applyFill="true"/>
    <xf numFmtId="0" fontId="0" fillId="23" borderId="0" xfId="0" applyFill="true"/>
    <xf numFmtId="0" fontId="0" fillId="20" borderId="0" xfId="0" applyFill="true"/>
    <xf numFmtId="0" fontId="0" fillId="23" borderId="0" xfId="0" applyFill="true"/>
    <xf numFmtId="0" fontId="0" fillId="20" borderId="0" xfId="0" applyFill="true"/>
    <xf numFmtId="0" fontId="0" fillId="23" borderId="0" xfId="0" applyFill="true"/>
    <xf numFmtId="0" fontId="0" fillId="20" borderId="0" xfId="0" applyFill="true"/>
    <xf numFmtId="0" fontId="0" fillId="23" borderId="0" xfId="0" applyFill="true"/>
    <xf numFmtId="0" fontId="0" fillId="20" borderId="0" xfId="0" applyFill="true"/>
    <xf numFmtId="0" fontId="0" fillId="23" borderId="0" xfId="0" applyFill="true"/>
    <xf numFmtId="0" fontId="0" fillId="20" borderId="0" xfId="0" applyFill="true"/>
    <xf numFmtId="0" fontId="0" fillId="23" borderId="0" xfId="0" applyFill="true"/>
    <xf numFmtId="0" fontId="0" fillId="20" borderId="0" xfId="0" applyFill="true"/>
    <xf numFmtId="0" fontId="0" fillId="23" borderId="0" xfId="0" applyFill="true"/>
    <xf numFmtId="0" fontId="0" fillId="20" borderId="0" xfId="0" applyFill="true"/>
    <xf numFmtId="0" fontId="0" fillId="26" borderId="0" xfId="0" applyFill="true"/>
    <xf numFmtId="0" fontId="0" fillId="29" borderId="0" xfId="0" applyFill="true"/>
    <xf numFmtId="0" fontId="0" fillId="20" borderId="0" xfId="0" applyFill="true"/>
    <xf numFmtId="0" fontId="0" fillId="23" borderId="0" xfId="0" applyFill="true"/>
    <xf numFmtId="0" fontId="0" fillId="20" borderId="0" xfId="0" applyFill="true"/>
    <xf numFmtId="0" fontId="0" fillId="23" borderId="0" xfId="0" applyFill="true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theme/theme1.xml" Type="http://schemas.openxmlformats.org/officeDocument/2006/relationships/theme"/>
<Relationship Id="rId3" Target="styles.xml" Type="http://schemas.openxmlformats.org/officeDocument/2006/relationships/styles"/>
<Relationship Id="rId4" Target="sharedStrings.xml" Type="http://schemas.openxmlformats.org/officeDocument/2006/relationships/sharedStrings"/>
<Relationship Id="rId5" Target="calcChain.xml" Type="http://schemas.openxmlformats.org/officeDocument/2006/relationships/calcChain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55</xdr:col>
      <xdr:colOff>304800</xdr:colOff>
      <xdr:row>58</xdr:row>
      <xdr:rowOff>104775</xdr:rowOff>
    </xdr:to>
    <xdr:sp macro="" textlink="">
      <xdr:nvSpPr>
        <xdr:cNvPr id="1035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Relationship Id="rId2" Target="../drawings/drawing1.xml" Type="http://schemas.openxmlformats.org/officeDocument/2006/relationships/drawing"/>
<Relationship Id="rId3" Target="../drawings/vmlDrawing1.vml" Type="http://schemas.openxmlformats.org/officeDocument/2006/relationships/vmlDrawing"/>
<Relationship Id="rId4" Target="../comments1.xml" Type="http://schemas.openxmlformats.org/officeDocument/2006/relationships/comments"/>
</Relationships>
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I19"/>
  <sheetViews>
    <sheetView tabSelected="1" workbookViewId="0">
      <selection activeCell="AV9" sqref="AV9"/>
    </sheetView>
  </sheetViews>
  <sheetFormatPr defaultRowHeight="12.75" x14ac:dyDescent="0.2"/>
  <cols>
    <col min="1" max="1" customWidth="true" width="33.42578125" collapsed="true"/>
    <col min="2" max="2" customWidth="true" width="14.7109375" collapsed="true"/>
    <col min="3" max="18" customWidth="true" hidden="true" width="0.0" collapsed="true"/>
    <col min="20" max="47" customWidth="true" hidden="true" width="0.0" collapsed="true"/>
    <col min="48" max="48" customWidth="true" width="2.5703125" collapsed="true"/>
    <col min="49" max="49" customWidth="true" width="8.5703125" collapsed="true"/>
    <col min="50" max="50" customWidth="true" width="8.28515625" collapsed="true"/>
    <col min="51" max="51" customWidth="true" width="11.5703125" collapsed="true"/>
    <col min="52" max="52" customWidth="true" width="15.140625" collapsed="true"/>
    <col min="53" max="53" customWidth="true" width="11.7109375" collapsed="true"/>
    <col min="54" max="56" customWidth="true" width="11.5703125" collapsed="true"/>
    <col min="57" max="57" customWidth="true" width="11.28515625" collapsed="true"/>
    <col min="58" max="58" customWidth="true" width="12.140625" collapsed="true"/>
    <col min="59" max="59" customWidth="true" width="12.7109375" collapsed="true"/>
    <col min="60" max="60" customWidth="true" width="2.42578125" collapsed="true"/>
  </cols>
  <sheetData>
    <row r="1" spans="1:61" ht="15" x14ac:dyDescent="0.35">
      <c r="A1" s="1" t="s">
        <v>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7" t="s">
        <v>16</v>
      </c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3"/>
      <c r="AL1" s="2"/>
      <c r="AM1" s="2"/>
      <c r="AN1" s="2"/>
      <c r="AO1" s="2"/>
      <c r="AP1" s="2"/>
      <c r="AW1" s="10" t="s">
        <v>19</v>
      </c>
      <c r="AX1" s="10" t="s">
        <v>20</v>
      </c>
      <c r="AY1" s="10" t="s">
        <v>21</v>
      </c>
      <c r="AZ1" s="10" t="s">
        <v>29</v>
      </c>
      <c r="BA1" s="10" t="s">
        <v>23</v>
      </c>
      <c r="BB1" s="10" t="s">
        <v>22</v>
      </c>
      <c r="BC1" s="10" t="s">
        <v>27</v>
      </c>
      <c r="BD1" s="10" t="s">
        <v>28</v>
      </c>
      <c r="BE1" s="10" t="s">
        <v>24</v>
      </c>
      <c r="BF1" s="10" t="s">
        <v>25</v>
      </c>
      <c r="BG1" s="10" t="s">
        <v>26</v>
      </c>
      <c r="BH1" s="9"/>
    </row>
    <row r="2" spans="1:61" x14ac:dyDescent="0.2">
      <c r="T2" s="2"/>
      <c r="U2" s="2"/>
      <c r="V2" s="2"/>
      <c r="W2" s="2">
        <v>1408.104</v>
      </c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102">
        <f t="shared" ref="AI2:AI14" si="0">SUM(H2:AH2)</f>
        <v>1408.104</v>
      </c>
      <c r="AJ2" s="104">
        <f>D15-AI2</f>
        <v>2025.896</v>
      </c>
      <c r="AK2" s="3"/>
      <c r="AL2" s="107">
        <f t="shared" ref="AL2:AP3" si="1">H15</f>
        <v>0</v>
      </c>
      <c r="AM2" s="107">
        <f t="shared" si="1"/>
        <v>0</v>
      </c>
      <c r="AN2" s="107">
        <f t="shared" si="1"/>
        <v>0</v>
      </c>
      <c r="AO2" s="107">
        <f t="shared" si="1"/>
        <v>0</v>
      </c>
      <c r="AP2" s="107">
        <f t="shared" si="1"/>
        <v>0</v>
      </c>
    </row>
    <row r="3" spans="1:61" x14ac:dyDescent="0.2">
      <c r="T3" s="2">
        <v>100</v>
      </c>
      <c r="U3" s="2">
        <v>1026.6500000000001</v>
      </c>
      <c r="V3" s="2">
        <v>1700</v>
      </c>
      <c r="W3" s="2">
        <v>5580.3680000000004</v>
      </c>
      <c r="X3" s="2"/>
      <c r="Y3" s="2">
        <v>1364.06</v>
      </c>
      <c r="Z3" s="2">
        <v>826.65</v>
      </c>
      <c r="AA3" s="2">
        <v>900</v>
      </c>
      <c r="AB3" s="2"/>
      <c r="AC3" s="2"/>
      <c r="AD3" s="2"/>
      <c r="AE3" s="2"/>
      <c r="AF3" s="2"/>
      <c r="AG3" s="2"/>
      <c r="AH3" s="2"/>
      <c r="AI3" s="102">
        <f t="shared" si="0"/>
        <v>11497.727999999999</v>
      </c>
      <c r="AJ3" s="104">
        <f>D16-AI3</f>
        <v>10640.272000000001</v>
      </c>
      <c r="AK3" s="3"/>
      <c r="AL3" s="109">
        <f t="shared" si="1"/>
        <v>0</v>
      </c>
      <c r="AM3" s="109">
        <f t="shared" si="1"/>
        <v>0</v>
      </c>
      <c r="AN3" s="109">
        <f t="shared" si="1"/>
        <v>0</v>
      </c>
      <c r="AO3" s="109">
        <f t="shared" si="1"/>
        <v>0</v>
      </c>
      <c r="AP3" s="109">
        <f t="shared" si="1"/>
        <v>0</v>
      </c>
    </row>
    <row r="4" spans="1:61" x14ac:dyDescent="0.2">
      <c r="A4" t="s">
        <v>6</v>
      </c>
      <c r="B4" t="s">
        <v>5</v>
      </c>
      <c r="C4">
        <v>100072</v>
      </c>
      <c r="D4" s="2">
        <v>367</v>
      </c>
      <c r="E4" s="2"/>
      <c r="F4" s="2" t="s">
        <v>3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>
        <v>216.44200000000001</v>
      </c>
      <c r="T4" s="2"/>
      <c r="U4" s="2"/>
      <c r="V4" s="2"/>
      <c r="W4" s="2">
        <v>150.40899999999999</v>
      </c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102">
        <f t="shared" si="0"/>
        <v>366.851</v>
      </c>
      <c r="AJ4" s="104">
        <f t="shared" ref="AJ4:AJ9" si="2">D4-AI4</f>
        <v>0.14900000000000091</v>
      </c>
      <c r="AK4" s="3"/>
      <c r="AL4" s="111">
        <f t="shared" ref="AL4:AP14" si="3">H4</f>
        <v>0</v>
      </c>
      <c r="AM4" s="113">
        <f t="shared" si="3"/>
        <v>0</v>
      </c>
      <c r="AN4" s="115">
        <f t="shared" si="3"/>
        <v>0</v>
      </c>
      <c r="AO4" s="117">
        <f t="shared" si="3"/>
        <v>0</v>
      </c>
      <c r="AP4" s="119">
        <f t="shared" si="3"/>
        <v>0</v>
      </c>
      <c r="AW4" s="2"/>
      <c r="AX4" s="2"/>
      <c r="AY4" s="121">
        <f>+S4*0.25</f>
        <v>54.110500000000002</v>
      </c>
      <c r="AZ4" s="122">
        <f>+S4*0.75</f>
        <v>162.33150000000001</v>
      </c>
      <c r="BA4" s="2"/>
      <c r="BB4" s="2"/>
      <c r="BC4" s="2"/>
      <c r="BD4" s="2"/>
      <c r="BE4" s="2"/>
      <c r="BF4" s="2"/>
      <c r="BG4" s="2"/>
      <c r="BH4" s="2"/>
      <c r="BI4" t="s">
        <v>30</v>
      </c>
    </row>
    <row r="5" spans="1:61" x14ac:dyDescent="0.2">
      <c r="A5" t="s">
        <v>7</v>
      </c>
      <c r="B5" t="s">
        <v>5</v>
      </c>
      <c r="C5">
        <v>100085</v>
      </c>
      <c r="D5" s="2">
        <v>673</v>
      </c>
      <c r="E5" s="2"/>
      <c r="F5" s="2" t="s">
        <v>3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>
        <v>397.24700000000001</v>
      </c>
      <c r="T5" s="2"/>
      <c r="U5" s="2"/>
      <c r="V5" s="2"/>
      <c r="W5" s="2">
        <v>276.053</v>
      </c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102">
        <f t="shared" si="0"/>
        <v>673.3</v>
      </c>
      <c r="AJ5" s="104">
        <f t="shared" si="2"/>
        <v>-0.29999999999995453</v>
      </c>
      <c r="AK5" s="3"/>
      <c r="AL5" s="111">
        <f t="shared" si="3"/>
        <v>0</v>
      </c>
      <c r="AM5" s="113">
        <f t="shared" si="3"/>
        <v>0</v>
      </c>
      <c r="AN5" s="115">
        <f t="shared" si="3"/>
        <v>0</v>
      </c>
      <c r="AO5" s="117">
        <f t="shared" si="3"/>
        <v>0</v>
      </c>
      <c r="AP5" s="119">
        <f t="shared" si="3"/>
        <v>0</v>
      </c>
      <c r="AW5" s="2"/>
      <c r="AX5" s="2"/>
      <c r="AY5" s="2"/>
      <c r="AZ5" s="2"/>
      <c r="BA5" s="124">
        <f>+S5*0.25</f>
        <v>99.311750000000004</v>
      </c>
      <c r="BB5" s="125">
        <f>+S5*0.75</f>
        <v>297.93525</v>
      </c>
      <c r="BC5" s="2"/>
      <c r="BD5" s="2"/>
      <c r="BE5" s="2"/>
      <c r="BF5" s="2"/>
      <c r="BG5" s="2"/>
      <c r="BH5" s="2"/>
      <c r="BI5" t="s">
        <v>30</v>
      </c>
    </row>
    <row r="6" spans="1:61" x14ac:dyDescent="0.2">
      <c r="A6" t="s">
        <v>8</v>
      </c>
      <c r="B6" t="s">
        <v>5</v>
      </c>
      <c r="C6">
        <v>100086</v>
      </c>
      <c r="D6" s="2">
        <v>1155</v>
      </c>
      <c r="E6" s="2"/>
      <c r="F6" s="2" t="s">
        <v>3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>
        <v>1155.1569999999999</v>
      </c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102">
        <f t="shared" si="0"/>
        <v>1155.1569999999999</v>
      </c>
      <c r="AJ6" s="105">
        <f t="shared" si="2"/>
        <v>-0.15699999999992542</v>
      </c>
      <c r="AK6" s="3"/>
      <c r="AL6" s="111">
        <f t="shared" si="3"/>
        <v>0</v>
      </c>
      <c r="AM6" s="113">
        <f t="shared" si="3"/>
        <v>0</v>
      </c>
      <c r="AN6" s="115">
        <f t="shared" si="3"/>
        <v>0</v>
      </c>
      <c r="AO6" s="117">
        <f t="shared" si="3"/>
        <v>0</v>
      </c>
      <c r="AP6" s="119">
        <f t="shared" si="3"/>
        <v>0</v>
      </c>
      <c r="AW6" s="2">
        <v>1155</v>
      </c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t="s">
        <v>17</v>
      </c>
    </row>
    <row r="7" spans="1:61" x14ac:dyDescent="0.2">
      <c r="A7" t="s">
        <v>9</v>
      </c>
      <c r="B7" t="s">
        <v>5</v>
      </c>
      <c r="C7">
        <v>100087</v>
      </c>
      <c r="D7" s="2">
        <v>1028</v>
      </c>
      <c r="E7" s="2"/>
      <c r="F7" s="2" t="s">
        <v>3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>
        <v>606.58600000000001</v>
      </c>
      <c r="T7" s="2"/>
      <c r="U7" s="2"/>
      <c r="V7" s="2"/>
      <c r="W7" s="2">
        <v>421.52600000000001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102">
        <f t="shared" si="0"/>
        <v>1028.1120000000001</v>
      </c>
      <c r="AJ7" s="2">
        <f t="shared" si="2"/>
        <v>-0.11200000000008004</v>
      </c>
      <c r="AK7" s="3"/>
      <c r="AL7" s="111">
        <f t="shared" si="3"/>
        <v>0</v>
      </c>
      <c r="AM7" s="113">
        <f t="shared" si="3"/>
        <v>0</v>
      </c>
      <c r="AN7" s="115">
        <f t="shared" si="3"/>
        <v>0</v>
      </c>
      <c r="AO7" s="117">
        <f t="shared" si="3"/>
        <v>0</v>
      </c>
      <c r="AP7" s="119">
        <f t="shared" si="3"/>
        <v>0</v>
      </c>
      <c r="AW7" s="2"/>
      <c r="AX7" s="2"/>
      <c r="AY7" s="2"/>
      <c r="AZ7" s="2"/>
      <c r="BA7" s="2"/>
      <c r="BB7" s="2"/>
      <c r="BC7" s="127">
        <f>(+S7*0.75)/2</f>
        <v>227.46975</v>
      </c>
      <c r="BD7" s="127">
        <f>(+S7*0.75)/2</f>
        <v>227.46975</v>
      </c>
      <c r="BE7" s="128">
        <f>+S7*0.25</f>
        <v>151.6465</v>
      </c>
      <c r="BF7" s="2"/>
      <c r="BG7" s="2"/>
      <c r="BH7" s="2"/>
      <c r="BI7" t="s">
        <v>30</v>
      </c>
    </row>
    <row r="8" spans="1:61" x14ac:dyDescent="0.2">
      <c r="A8" t="s">
        <v>10</v>
      </c>
      <c r="B8" t="s">
        <v>5</v>
      </c>
      <c r="C8">
        <v>100088</v>
      </c>
      <c r="D8" s="2">
        <v>704</v>
      </c>
      <c r="E8" s="2"/>
      <c r="F8" s="2" t="s">
        <v>3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>
        <v>415.065</v>
      </c>
      <c r="T8" s="2"/>
      <c r="U8" s="2"/>
      <c r="V8" s="2"/>
      <c r="W8" s="2">
        <v>288.435</v>
      </c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102">
        <f t="shared" si="0"/>
        <v>703.5</v>
      </c>
      <c r="AJ8" s="2">
        <f t="shared" si="2"/>
        <v>0.5</v>
      </c>
      <c r="AK8" s="3"/>
      <c r="AL8" s="111">
        <f t="shared" si="3"/>
        <v>0</v>
      </c>
      <c r="AM8" s="113">
        <f t="shared" si="3"/>
        <v>0</v>
      </c>
      <c r="AN8" s="115">
        <f t="shared" si="3"/>
        <v>0</v>
      </c>
      <c r="AO8" s="117">
        <f t="shared" si="3"/>
        <v>0</v>
      </c>
      <c r="AP8" s="119">
        <f t="shared" si="3"/>
        <v>0</v>
      </c>
      <c r="AW8" s="2"/>
      <c r="AX8" s="2"/>
      <c r="AY8" s="2"/>
      <c r="AZ8" s="2"/>
      <c r="BA8" s="2"/>
      <c r="BB8" s="2"/>
      <c r="BC8" s="2"/>
      <c r="BD8" s="2"/>
      <c r="BE8" s="2"/>
      <c r="BF8" s="130">
        <f>+S8*0.75</f>
        <v>311.29874999999998</v>
      </c>
      <c r="BG8" s="131">
        <f>+S8*0.25</f>
        <v>103.76625</v>
      </c>
      <c r="BH8" s="2"/>
      <c r="BI8" t="s">
        <v>30</v>
      </c>
    </row>
    <row r="9" spans="1:61" x14ac:dyDescent="0.2">
      <c r="A9" t="s">
        <v>11</v>
      </c>
      <c r="B9" t="s">
        <v>5</v>
      </c>
      <c r="C9">
        <v>100100</v>
      </c>
      <c r="D9" s="2">
        <v>503</v>
      </c>
      <c r="E9" s="2"/>
      <c r="F9" s="2" t="s">
        <v>3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>
        <v>503.09899999999999</v>
      </c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102">
        <f t="shared" si="0"/>
        <v>503.09899999999999</v>
      </c>
      <c r="AJ9" s="2">
        <f t="shared" si="2"/>
        <v>-9.8999999999989541E-2</v>
      </c>
      <c r="AK9" s="3"/>
      <c r="AL9" s="111">
        <f t="shared" si="3"/>
        <v>0</v>
      </c>
      <c r="AM9" s="113">
        <f t="shared" si="3"/>
        <v>0</v>
      </c>
      <c r="AN9" s="115">
        <f t="shared" si="3"/>
        <v>0</v>
      </c>
      <c r="AO9" s="117">
        <f t="shared" si="3"/>
        <v>0</v>
      </c>
      <c r="AP9" s="119">
        <f t="shared" si="3"/>
        <v>0</v>
      </c>
      <c r="AW9" s="2"/>
      <c r="AX9" s="2">
        <v>503</v>
      </c>
      <c r="AY9" s="2"/>
      <c r="AZ9" s="2"/>
      <c r="BA9" s="2"/>
      <c r="BB9" s="2"/>
      <c r="BC9" s="2"/>
      <c r="BD9" s="2"/>
      <c r="BE9" s="2"/>
      <c r="BF9" s="2"/>
      <c r="BG9" s="2"/>
      <c r="BH9" s="2"/>
      <c r="BI9" t="s">
        <v>18</v>
      </c>
    </row>
    <row r="10" spans="1:61" x14ac:dyDescent="0.2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3"/>
      <c r="AL10" s="2"/>
      <c r="AM10" s="2"/>
      <c r="AN10" s="2"/>
      <c r="AO10" s="2"/>
      <c r="AP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</row>
    <row r="11" spans="1:61" x14ac:dyDescent="0.2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3"/>
      <c r="AL11" s="2"/>
      <c r="AM11" s="2"/>
      <c r="AN11" s="2"/>
      <c r="AO11" s="2"/>
      <c r="AP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</row>
    <row r="12" spans="1:61" x14ac:dyDescent="0.2">
      <c r="A12" t="s">
        <v>12</v>
      </c>
      <c r="B12" t="s">
        <v>5</v>
      </c>
      <c r="C12">
        <v>100108</v>
      </c>
      <c r="D12" s="2">
        <v>1131</v>
      </c>
      <c r="E12" s="2"/>
      <c r="F12" s="2" t="s">
        <v>3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>
        <v>666.995</v>
      </c>
      <c r="T12" s="2"/>
      <c r="U12" s="2"/>
      <c r="V12" s="2"/>
      <c r="W12" s="2">
        <v>463.505</v>
      </c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133">
        <f t="shared" si="0"/>
        <v>1130.5</v>
      </c>
      <c r="AJ12" s="135">
        <f>D12-AI12</f>
        <v>0.5</v>
      </c>
      <c r="AK12" s="3"/>
      <c r="AL12" s="137">
        <f t="shared" si="3"/>
        <v>0</v>
      </c>
      <c r="AM12" s="137">
        <f t="shared" si="3"/>
        <v>0</v>
      </c>
      <c r="AN12" s="137">
        <f t="shared" si="3"/>
        <v>0</v>
      </c>
      <c r="AO12" s="137">
        <f t="shared" si="3"/>
        <v>0</v>
      </c>
      <c r="AP12" s="137">
        <f t="shared" si="3"/>
        <v>0</v>
      </c>
      <c r="AW12" s="143">
        <f>+$S$12/11</f>
        <v>60.635909090909088</v>
      </c>
      <c r="AX12" s="143">
        <f t="shared" ref="AX12:BG12" si="4">+$S$12/11</f>
        <v>60.635909090909088</v>
      </c>
      <c r="AY12" s="143">
        <f t="shared" si="4"/>
        <v>60.635909090909088</v>
      </c>
      <c r="AZ12" s="143">
        <f t="shared" si="4"/>
        <v>60.635909090909088</v>
      </c>
      <c r="BA12" s="143">
        <f t="shared" si="4"/>
        <v>60.635909090909088</v>
      </c>
      <c r="BB12" s="143">
        <f t="shared" si="4"/>
        <v>60.635909090909088</v>
      </c>
      <c r="BC12" s="143">
        <f t="shared" si="4"/>
        <v>60.635909090909088</v>
      </c>
      <c r="BD12" s="143">
        <f t="shared" si="4"/>
        <v>60.635909090909088</v>
      </c>
      <c r="BE12" s="143">
        <f t="shared" si="4"/>
        <v>60.635909090909088</v>
      </c>
      <c r="BF12" s="143">
        <f t="shared" si="4"/>
        <v>60.635909090909088</v>
      </c>
      <c r="BG12" s="143">
        <f t="shared" si="4"/>
        <v>60.635909090909088</v>
      </c>
      <c r="BH12" s="2"/>
      <c r="BI12" t="s">
        <v>31</v>
      </c>
    </row>
    <row r="13" spans="1:61" x14ac:dyDescent="0.2">
      <c r="A13" t="s">
        <v>13</v>
      </c>
      <c r="B13" t="s">
        <v>5</v>
      </c>
      <c r="C13">
        <v>103246</v>
      </c>
      <c r="D13" s="2">
        <v>292</v>
      </c>
      <c r="E13" s="2"/>
      <c r="F13" s="2" t="s">
        <v>3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>
        <v>172.28</v>
      </c>
      <c r="T13" s="2"/>
      <c r="U13" s="2"/>
      <c r="V13" s="2"/>
      <c r="W13" s="2">
        <v>119.72</v>
      </c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133">
        <f t="shared" si="0"/>
        <v>292</v>
      </c>
      <c r="AJ13" s="135">
        <f>D13-AI13</f>
        <v>0</v>
      </c>
      <c r="AK13" s="3"/>
      <c r="AL13" s="139">
        <f t="shared" si="3"/>
        <v>0</v>
      </c>
      <c r="AM13" s="139">
        <f t="shared" si="3"/>
        <v>0</v>
      </c>
      <c r="AN13" s="139">
        <f t="shared" si="3"/>
        <v>0</v>
      </c>
      <c r="AO13" s="139">
        <f t="shared" si="3"/>
        <v>0</v>
      </c>
      <c r="AP13" s="139">
        <f t="shared" si="3"/>
        <v>0</v>
      </c>
      <c r="AW13" s="145">
        <f>+$S$13/11</f>
        <v>15.661818181818182</v>
      </c>
      <c r="AX13" s="145">
        <f t="shared" ref="AX13:BG13" si="5">+$S$13/11</f>
        <v>15.661818181818182</v>
      </c>
      <c r="AY13" s="145">
        <f t="shared" si="5"/>
        <v>15.661818181818182</v>
      </c>
      <c r="AZ13" s="145">
        <f t="shared" si="5"/>
        <v>15.661818181818182</v>
      </c>
      <c r="BA13" s="145">
        <f t="shared" si="5"/>
        <v>15.661818181818182</v>
      </c>
      <c r="BB13" s="145">
        <f t="shared" si="5"/>
        <v>15.661818181818182</v>
      </c>
      <c r="BC13" s="145">
        <f t="shared" si="5"/>
        <v>15.661818181818182</v>
      </c>
      <c r="BD13" s="145">
        <f t="shared" si="5"/>
        <v>15.661818181818182</v>
      </c>
      <c r="BE13" s="145">
        <f t="shared" si="5"/>
        <v>15.661818181818182</v>
      </c>
      <c r="BF13" s="145">
        <f t="shared" si="5"/>
        <v>15.661818181818182</v>
      </c>
      <c r="BG13" s="145">
        <f t="shared" si="5"/>
        <v>15.661818181818182</v>
      </c>
      <c r="BH13" s="2"/>
      <c r="BI13" t="s">
        <v>31</v>
      </c>
    </row>
    <row r="14" spans="1:61" x14ac:dyDescent="0.2">
      <c r="A14" t="s">
        <v>14</v>
      </c>
      <c r="B14" t="s">
        <v>5</v>
      </c>
      <c r="C14">
        <v>103885</v>
      </c>
      <c r="D14" s="2">
        <v>468</v>
      </c>
      <c r="E14" s="2"/>
      <c r="F14" s="2" t="s">
        <v>3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>
        <v>276.12</v>
      </c>
      <c r="T14" s="2"/>
      <c r="U14" s="2"/>
      <c r="V14" s="2"/>
      <c r="W14" s="2">
        <v>191.88</v>
      </c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133">
        <f t="shared" si="0"/>
        <v>468</v>
      </c>
      <c r="AJ14" s="135">
        <f>D14-AI14</f>
        <v>0</v>
      </c>
      <c r="AK14" s="3"/>
      <c r="AL14" s="141">
        <f t="shared" si="3"/>
        <v>0</v>
      </c>
      <c r="AM14" s="141">
        <f t="shared" si="3"/>
        <v>0</v>
      </c>
      <c r="AN14" s="141">
        <f t="shared" si="3"/>
        <v>0</v>
      </c>
      <c r="AO14" s="141">
        <f t="shared" si="3"/>
        <v>0</v>
      </c>
      <c r="AP14" s="141">
        <f t="shared" si="3"/>
        <v>0</v>
      </c>
      <c r="AW14" s="147">
        <f>+$S$14/11</f>
        <v>25.101818181818182</v>
      </c>
      <c r="AX14" s="147">
        <f t="shared" ref="AX14:BG14" si="6">+$S$14/11</f>
        <v>25.101818181818182</v>
      </c>
      <c r="AY14" s="147">
        <f t="shared" si="6"/>
        <v>25.101818181818182</v>
      </c>
      <c r="AZ14" s="147">
        <f t="shared" si="6"/>
        <v>25.101818181818182</v>
      </c>
      <c r="BA14" s="147">
        <f t="shared" si="6"/>
        <v>25.101818181818182</v>
      </c>
      <c r="BB14" s="147">
        <f t="shared" si="6"/>
        <v>25.101818181818182</v>
      </c>
      <c r="BC14" s="147">
        <f t="shared" si="6"/>
        <v>25.101818181818182</v>
      </c>
      <c r="BD14" s="147">
        <f t="shared" si="6"/>
        <v>25.101818181818182</v>
      </c>
      <c r="BE14" s="147">
        <f t="shared" si="6"/>
        <v>25.101818181818182</v>
      </c>
      <c r="BF14" s="147">
        <f t="shared" si="6"/>
        <v>25.101818181818182</v>
      </c>
      <c r="BG14" s="147">
        <f t="shared" si="6"/>
        <v>25.101818181818182</v>
      </c>
      <c r="BH14" s="2"/>
      <c r="BI14" t="s">
        <v>31</v>
      </c>
    </row>
    <row r="15" spans="1:61" x14ac:dyDescent="0.2">
      <c r="A15" t="s">
        <v>1</v>
      </c>
      <c r="B15" t="s">
        <v>2</v>
      </c>
      <c r="C15">
        <v>100042</v>
      </c>
      <c r="D15" s="2">
        <v>3434</v>
      </c>
      <c r="E15" s="2"/>
      <c r="F15" s="2" t="s">
        <v>3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>
        <v>2026.296</v>
      </c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3"/>
      <c r="AL15" s="2"/>
      <c r="AM15" s="2"/>
      <c r="AN15" s="2"/>
      <c r="AO15" s="2"/>
      <c r="AP15" s="2"/>
      <c r="AW15" s="149">
        <f>+$S$15/11</f>
        <v>184.20872727272729</v>
      </c>
      <c r="AX15" s="149">
        <f t="shared" ref="AX15:BG15" si="7">+$S$15/11</f>
        <v>184.20872727272729</v>
      </c>
      <c r="AY15" s="149">
        <f t="shared" si="7"/>
        <v>184.20872727272729</v>
      </c>
      <c r="AZ15" s="149">
        <f t="shared" si="7"/>
        <v>184.20872727272729</v>
      </c>
      <c r="BA15" s="149">
        <f t="shared" si="7"/>
        <v>184.20872727272729</v>
      </c>
      <c r="BB15" s="149">
        <f t="shared" si="7"/>
        <v>184.20872727272729</v>
      </c>
      <c r="BC15" s="149">
        <f t="shared" si="7"/>
        <v>184.20872727272729</v>
      </c>
      <c r="BD15" s="149">
        <f t="shared" si="7"/>
        <v>184.20872727272729</v>
      </c>
      <c r="BE15" s="149">
        <f t="shared" si="7"/>
        <v>184.20872727272729</v>
      </c>
      <c r="BF15" s="149">
        <f t="shared" si="7"/>
        <v>184.20872727272729</v>
      </c>
      <c r="BG15" s="149">
        <f t="shared" si="7"/>
        <v>184.20872727272729</v>
      </c>
      <c r="BH15" s="2"/>
      <c r="BI15" t="s">
        <v>31</v>
      </c>
    </row>
    <row r="16" spans="1:61" x14ac:dyDescent="0.2">
      <c r="A16" t="s">
        <v>4</v>
      </c>
      <c r="B16" t="s">
        <v>5</v>
      </c>
      <c r="C16">
        <v>100062</v>
      </c>
      <c r="D16" s="2">
        <v>22138</v>
      </c>
      <c r="E16" s="2"/>
      <c r="F16" s="2" t="s">
        <v>3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8">
        <v>7864.7129999999997</v>
      </c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3"/>
      <c r="AL16" s="2"/>
      <c r="AM16" s="2"/>
      <c r="AN16" s="2"/>
      <c r="AO16" s="2"/>
      <c r="AP16" s="2"/>
      <c r="AW16" s="151">
        <f>+$S$16/11</f>
        <v>714.97390909090905</v>
      </c>
      <c r="AX16" s="151">
        <f t="shared" ref="AX16:BG16" si="8">+$S$16/11</f>
        <v>714.97390909090905</v>
      </c>
      <c r="AY16" s="151">
        <f t="shared" si="8"/>
        <v>714.97390909090905</v>
      </c>
      <c r="AZ16" s="151">
        <f t="shared" si="8"/>
        <v>714.97390909090905</v>
      </c>
      <c r="BA16" s="151">
        <f t="shared" si="8"/>
        <v>714.97390909090905</v>
      </c>
      <c r="BB16" s="151">
        <f t="shared" si="8"/>
        <v>714.97390909090905</v>
      </c>
      <c r="BC16" s="151">
        <f t="shared" si="8"/>
        <v>714.97390909090905</v>
      </c>
      <c r="BD16" s="151">
        <f t="shared" si="8"/>
        <v>714.97390909090905</v>
      </c>
      <c r="BE16" s="151">
        <f t="shared" si="8"/>
        <v>714.97390909090905</v>
      </c>
      <c r="BF16" s="151">
        <f t="shared" si="8"/>
        <v>714.97390909090905</v>
      </c>
      <c r="BG16" s="151">
        <f t="shared" si="8"/>
        <v>714.97390909090905</v>
      </c>
      <c r="BH16" s="2"/>
      <c r="BI16" t="s">
        <v>31</v>
      </c>
    </row>
    <row r="17" spans="1:61" x14ac:dyDescent="0.2"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>
        <f>SUM(S12:S16)</f>
        <v>11006.403999999999</v>
      </c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3"/>
      <c r="AL17" s="2"/>
      <c r="AM17" s="2"/>
      <c r="AN17" s="2"/>
      <c r="AO17" s="2"/>
      <c r="AP17" s="2"/>
    </row>
    <row r="18" spans="1:61" x14ac:dyDescent="0.2"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3"/>
      <c r="AL18" s="2"/>
      <c r="AM18" s="2"/>
      <c r="AN18" s="2"/>
      <c r="AO18" s="2"/>
      <c r="AP18" s="2"/>
    </row>
    <row r="19" spans="1:61" x14ac:dyDescent="0.2">
      <c r="A19" s="4" t="s">
        <v>15</v>
      </c>
      <c r="B19" s="4"/>
      <c r="C19" s="4"/>
      <c r="D19" s="5">
        <f>SUM(D2:D14)</f>
        <v>6321</v>
      </c>
      <c r="E19" s="5"/>
      <c r="F19" s="5"/>
      <c r="G19" s="5"/>
      <c r="H19" s="153">
        <f t="shared" ref="H19:R19" si="9">SUM(H2:H14)</f>
        <v>0</v>
      </c>
      <c r="I19" s="153">
        <f t="shared" si="9"/>
        <v>0</v>
      </c>
      <c r="J19" s="153">
        <f t="shared" si="9"/>
        <v>0</v>
      </c>
      <c r="K19" s="153">
        <f t="shared" si="9"/>
        <v>0</v>
      </c>
      <c r="L19" s="153">
        <f t="shared" si="9"/>
        <v>0</v>
      </c>
      <c r="M19" s="153">
        <f t="shared" si="9"/>
        <v>0</v>
      </c>
      <c r="N19" s="153">
        <f t="shared" si="9"/>
        <v>0</v>
      </c>
      <c r="O19" s="153">
        <f t="shared" si="9"/>
        <v>0</v>
      </c>
      <c r="P19" s="153">
        <f t="shared" si="9"/>
        <v>0</v>
      </c>
      <c r="Q19" s="153">
        <f t="shared" si="9"/>
        <v>0</v>
      </c>
      <c r="R19" s="153">
        <f t="shared" si="9"/>
        <v>0</v>
      </c>
      <c r="S19" s="154">
        <f>SUM(S4:S16)</f>
        <v>14300</v>
      </c>
      <c r="T19" s="153">
        <f t="shared" ref="T19:AJ19" si="10">SUM(T2:T14)</f>
        <v>100</v>
      </c>
      <c r="U19" s="153">
        <f t="shared" si="10"/>
        <v>1026.6500000000001</v>
      </c>
      <c r="V19" s="153">
        <f t="shared" si="10"/>
        <v>1700</v>
      </c>
      <c r="W19" s="153">
        <f t="shared" si="10"/>
        <v>8899.9999999999982</v>
      </c>
      <c r="X19" s="153">
        <f t="shared" si="10"/>
        <v>0</v>
      </c>
      <c r="Y19" s="153">
        <f t="shared" si="10"/>
        <v>1364.06</v>
      </c>
      <c r="Z19" s="153">
        <f t="shared" si="10"/>
        <v>826.65</v>
      </c>
      <c r="AA19" s="153">
        <f t="shared" si="10"/>
        <v>900</v>
      </c>
      <c r="AB19" s="153">
        <f t="shared" si="10"/>
        <v>0</v>
      </c>
      <c r="AC19" s="153">
        <f t="shared" si="10"/>
        <v>0</v>
      </c>
      <c r="AD19" s="153">
        <f t="shared" si="10"/>
        <v>0</v>
      </c>
      <c r="AE19" s="153">
        <f t="shared" si="10"/>
        <v>0</v>
      </c>
      <c r="AF19" s="153">
        <f t="shared" si="10"/>
        <v>0</v>
      </c>
      <c r="AG19" s="153">
        <f t="shared" si="10"/>
        <v>0</v>
      </c>
      <c r="AH19" s="153">
        <f t="shared" si="10"/>
        <v>0</v>
      </c>
      <c r="AI19" s="153">
        <f t="shared" si="10"/>
        <v>19226.350999999995</v>
      </c>
      <c r="AJ19" s="153">
        <f t="shared" si="10"/>
        <v>12666.649000000003</v>
      </c>
      <c r="AK19" s="6"/>
      <c r="AL19" s="156">
        <f>SUM(AL2:AL14)</f>
        <v>0</v>
      </c>
      <c r="AM19" s="156">
        <f>SUM(AM2:AM14)</f>
        <v>0</v>
      </c>
      <c r="AN19" s="156">
        <f>SUM(AN2:AN14)</f>
        <v>0</v>
      </c>
      <c r="AO19" s="156">
        <f>SUM(AO2:AO14)</f>
        <v>0</v>
      </c>
      <c r="AP19" s="156">
        <f>SUM(AP2:AP14)</f>
        <v>0</v>
      </c>
      <c r="AW19" s="158">
        <f>SUM(AW4:AW16)</f>
        <v>2155.5821818181821</v>
      </c>
      <c r="AX19" s="158">
        <f t="shared" ref="AX19:BG19" si="11">SUM(AX4:AX16)</f>
        <v>1503.5821818181817</v>
      </c>
      <c r="AY19" s="158">
        <f t="shared" si="11"/>
        <v>1054.6926818181819</v>
      </c>
      <c r="AZ19" s="158">
        <f t="shared" si="11"/>
        <v>1162.9136818181819</v>
      </c>
      <c r="BA19" s="158">
        <f t="shared" si="11"/>
        <v>1099.8939318181817</v>
      </c>
      <c r="BB19" s="158">
        <f t="shared" si="11"/>
        <v>1298.5174318181819</v>
      </c>
      <c r="BC19" s="158">
        <f t="shared" si="11"/>
        <v>1228.0519318181819</v>
      </c>
      <c r="BD19" s="158">
        <f t="shared" si="11"/>
        <v>1228.0519318181819</v>
      </c>
      <c r="BE19" s="158">
        <f t="shared" si="11"/>
        <v>1152.2286818181817</v>
      </c>
      <c r="BF19" s="158">
        <f t="shared" si="11"/>
        <v>1311.8809318181818</v>
      </c>
      <c r="BG19" s="158">
        <f t="shared" si="11"/>
        <v>1104.3484318181818</v>
      </c>
      <c r="BI19" s="2"/>
    </row>
  </sheetData>
  <phoneticPr fontId="0" type="noConversion"/>
  <pageMargins left="0.75" right="0" top="1" bottom="1" header="0.5" footer="0.5"/>
  <pageSetup scale="53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Shapiro Alloc</vt:lpstr>
    </vt:vector>
  </TitlesOfParts>
  <Company>Enron Corp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2001-10-17T22:53:33Z</dcterms:created>
  <dc:creator>Edie Leschber</dc:creator>
  <cp:lastModifiedBy>wsdou</cp:lastModifiedBy>
  <cp:lastPrinted>2001-10-18T22:22:46Z</cp:lastPrinted>
  <dcterms:modified xsi:type="dcterms:W3CDTF">2016-01-03T14:31:56Z</dcterms:modified>
</cp:coreProperties>
</file>